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000" windowHeight="7965"/>
  </bookViews>
  <sheets>
    <sheet name="BİLANÇO 1" sheetId="1" r:id="rId1"/>
    <sheet name="BİLANÇO 2" sheetId="2" r:id="rId2"/>
    <sheet name="Sayf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70" i="2"/>
  <c r="J69" s="1"/>
  <c r="I69"/>
  <c r="H69"/>
  <c r="J67"/>
  <c r="I67"/>
  <c r="H67"/>
  <c r="E66"/>
  <c r="D66"/>
  <c r="C66"/>
  <c r="J65"/>
  <c r="I65"/>
  <c r="H65"/>
  <c r="E62"/>
  <c r="D62"/>
  <c r="C62"/>
  <c r="J59"/>
  <c r="I59"/>
  <c r="H59"/>
  <c r="E56"/>
  <c r="D56"/>
  <c r="C56"/>
  <c r="J52"/>
  <c r="I52"/>
  <c r="H52"/>
  <c r="H46" s="1"/>
  <c r="J47"/>
  <c r="I47"/>
  <c r="H47"/>
  <c r="E47"/>
  <c r="D47"/>
  <c r="C47"/>
  <c r="I46"/>
  <c r="I78" s="1"/>
  <c r="J39"/>
  <c r="I39"/>
  <c r="H39"/>
  <c r="E36"/>
  <c r="D36"/>
  <c r="C36"/>
  <c r="J35"/>
  <c r="I35"/>
  <c r="H35"/>
  <c r="J32"/>
  <c r="I32"/>
  <c r="H32"/>
  <c r="J29"/>
  <c r="I29"/>
  <c r="H29"/>
  <c r="J22"/>
  <c r="I22"/>
  <c r="H22"/>
  <c r="E22"/>
  <c r="D22"/>
  <c r="C22"/>
  <c r="J16"/>
  <c r="I16"/>
  <c r="H16"/>
  <c r="E14"/>
  <c r="D14"/>
  <c r="C14"/>
  <c r="J7"/>
  <c r="I7"/>
  <c r="H7"/>
  <c r="E7"/>
  <c r="D7"/>
  <c r="C7"/>
  <c r="J6"/>
  <c r="J44" s="1"/>
  <c r="I6"/>
  <c r="I44" s="1"/>
  <c r="H6"/>
  <c r="H44" s="1"/>
  <c r="E6"/>
  <c r="E76" s="1"/>
  <c r="E78" s="1"/>
  <c r="D6"/>
  <c r="D76" s="1"/>
  <c r="D78" s="1"/>
  <c r="C6"/>
  <c r="C76" s="1"/>
  <c r="C78" s="1"/>
  <c r="J56" i="1"/>
  <c r="I56"/>
  <c r="H56"/>
  <c r="E54"/>
  <c r="D54"/>
  <c r="C54"/>
  <c r="J52"/>
  <c r="I52"/>
  <c r="H52"/>
  <c r="E51"/>
  <c r="D51"/>
  <c r="C51"/>
  <c r="E47"/>
  <c r="D47"/>
  <c r="C47"/>
  <c r="J44"/>
  <c r="I44"/>
  <c r="H44"/>
  <c r="E39"/>
  <c r="D39"/>
  <c r="C39"/>
  <c r="J38"/>
  <c r="I38"/>
  <c r="H38"/>
  <c r="J35"/>
  <c r="I35"/>
  <c r="H35"/>
  <c r="J32"/>
  <c r="I32"/>
  <c r="H32"/>
  <c r="E30"/>
  <c r="D30"/>
  <c r="C30"/>
  <c r="J25"/>
  <c r="I25"/>
  <c r="H25"/>
  <c r="E20"/>
  <c r="D20"/>
  <c r="C20"/>
  <c r="J19"/>
  <c r="I19"/>
  <c r="H19"/>
  <c r="E13"/>
  <c r="D13"/>
  <c r="C13"/>
  <c r="J8"/>
  <c r="I8"/>
  <c r="H8"/>
  <c r="E7"/>
  <c r="D7"/>
  <c r="C7"/>
  <c r="J6"/>
  <c r="J66" s="1"/>
  <c r="I6"/>
  <c r="I66" s="1"/>
  <c r="H6"/>
  <c r="H66" s="1"/>
  <c r="E6"/>
  <c r="E66" s="1"/>
  <c r="D6"/>
  <c r="D66" s="1"/>
  <c r="C6"/>
  <c r="C66" s="1"/>
  <c r="H78" i="2" l="1"/>
  <c r="H76"/>
  <c r="J46"/>
  <c r="I76"/>
  <c r="J78" l="1"/>
  <c r="J76"/>
</calcChain>
</file>

<file path=xl/sharedStrings.xml><?xml version="1.0" encoding="utf-8"?>
<sst xmlns="http://schemas.openxmlformats.org/spreadsheetml/2006/main" count="260" uniqueCount="213">
  <si>
    <t>TÜRKİYE SUALTI SPORLARI FEDERASYONU</t>
  </si>
  <si>
    <t>31.12.2010 - 31.12.2011 - 31.08.2012 TARİHLİ AYRINTILI BİLANÇOLARI</t>
  </si>
  <si>
    <t>DÖNEN VARLIKLAR</t>
  </si>
  <si>
    <t>KISA VADELİ YABANCI KAYNAKLAR</t>
  </si>
  <si>
    <t>Hazır Değerler</t>
  </si>
  <si>
    <t xml:space="preserve"> Kasa</t>
  </si>
  <si>
    <t>Mali Borçlar</t>
  </si>
  <si>
    <t xml:space="preserve"> Alınan Çekler</t>
  </si>
  <si>
    <t xml:space="preserve"> Banka Kredileri</t>
  </si>
  <si>
    <t xml:space="preserve"> Bankalar</t>
  </si>
  <si>
    <t xml:space="preserve"> Finansal Kir.İşlemlerinden Doğan Borçlar</t>
  </si>
  <si>
    <t xml:space="preserve"> Verilen Çekler ve Ödeme Emir.(-)</t>
  </si>
  <si>
    <t xml:space="preserve"> Ertelenmiş Fin.Kir.Borçlanma Mal. (-)</t>
  </si>
  <si>
    <t xml:space="preserve"> Diğer Hazır Değerler</t>
  </si>
  <si>
    <t xml:space="preserve"> Uzun Vadeli Kredilerin </t>
  </si>
  <si>
    <t xml:space="preserve">Menkul Kıymetler </t>
  </si>
  <si>
    <t xml:space="preserve"> Anapara Taksitleri ve Faizleri</t>
  </si>
  <si>
    <t xml:space="preserve"> Hisse Senetleri</t>
  </si>
  <si>
    <t xml:space="preserve"> Tahvil, Anapara, Borç Taksit ve Faizleri</t>
  </si>
  <si>
    <t xml:space="preserve"> Özel Kesim Tahv. Senet ve Bon.</t>
  </si>
  <si>
    <t xml:space="preserve"> Çıkarılmış Bonolar ve Senetler</t>
  </si>
  <si>
    <t xml:space="preserve"> Kamu Kesimi Tahv. Senet ve Bon.</t>
  </si>
  <si>
    <t xml:space="preserve"> Çıkarılmış, Diğer Menkul Kıymetler</t>
  </si>
  <si>
    <t xml:space="preserve"> Diğer Menkul Kıymetler</t>
  </si>
  <si>
    <t xml:space="preserve"> Menkul Kıymetler İhraç Farkları (-)</t>
  </si>
  <si>
    <t xml:space="preserve"> Menkul Kıymetler Değer</t>
  </si>
  <si>
    <t xml:space="preserve"> Diğer Mali Borçlar</t>
  </si>
  <si>
    <t xml:space="preserve"> Düşüklüğü Karşılığı (-)</t>
  </si>
  <si>
    <t>Ticari Borçlar</t>
  </si>
  <si>
    <t>Ticari Alacaklar</t>
  </si>
  <si>
    <t xml:space="preserve"> Satıcılar</t>
  </si>
  <si>
    <t xml:space="preserve"> Alıcılar</t>
  </si>
  <si>
    <t xml:space="preserve"> Borç Senetleri</t>
  </si>
  <si>
    <t xml:space="preserve"> Alacak Senetleri</t>
  </si>
  <si>
    <t xml:space="preserve"> Borç Senetleri Reeskontu (-)</t>
  </si>
  <si>
    <t xml:space="preserve"> Alacak Senetleri Reeskontu (-)</t>
  </si>
  <si>
    <t xml:space="preserve"> Alınan Depozito ve Teminatlar</t>
  </si>
  <si>
    <t xml:space="preserve"> Kazanılmamış Finansal Kiralama </t>
  </si>
  <si>
    <t xml:space="preserve"> Diğer Ticari Borçlar</t>
  </si>
  <si>
    <t xml:space="preserve"> Faiz Gelirleri (-)</t>
  </si>
  <si>
    <t>Diğer Borçlar</t>
  </si>
  <si>
    <t xml:space="preserve"> Verilen Depozito ve Teminatlar</t>
  </si>
  <si>
    <t xml:space="preserve"> Ortaklara Borçlar</t>
  </si>
  <si>
    <t xml:space="preserve"> Diğer Ticari Alacaklar</t>
  </si>
  <si>
    <t xml:space="preserve"> İştiraklere Borçlar</t>
  </si>
  <si>
    <t xml:space="preserve"> Şüpheli Ticari Alacaklar</t>
  </si>
  <si>
    <t xml:space="preserve"> Bağlı Ortaklıklara Borçlar</t>
  </si>
  <si>
    <t xml:space="preserve"> Şüpheli Ticari Alacaklar Karş. (-)</t>
  </si>
  <si>
    <t xml:space="preserve"> Personele Borçlar</t>
  </si>
  <si>
    <t>Diğer Alacaklar</t>
  </si>
  <si>
    <t xml:space="preserve"> Diğer Çeşitli Borçlar</t>
  </si>
  <si>
    <t xml:space="preserve"> Ortaklardan Alacaklar</t>
  </si>
  <si>
    <t xml:space="preserve"> Diğer Borç Senetleri Reeskontu (-)</t>
  </si>
  <si>
    <t xml:space="preserve"> İştiraklerden Alacaklar</t>
  </si>
  <si>
    <t>Alınan Avanslar</t>
  </si>
  <si>
    <t xml:space="preserve"> Bağlı Ortaklıklardan Alacaklar</t>
  </si>
  <si>
    <t xml:space="preserve"> Alınan Sipariş Avansları</t>
  </si>
  <si>
    <t xml:space="preserve"> Personelden Alacaklar</t>
  </si>
  <si>
    <t xml:space="preserve"> Alınan Diğer Avanslar</t>
  </si>
  <si>
    <t xml:space="preserve"> Diğer Çeşitli Alacaklar</t>
  </si>
  <si>
    <t>Yıllara Yaygın İnş. Ve On. Hak.</t>
  </si>
  <si>
    <t xml:space="preserve"> Diğer Alacak Senetleri Reesk. (-)</t>
  </si>
  <si>
    <t xml:space="preserve"> Yıllara Yaygın İnş. Ve On. Hak. bedelleri</t>
  </si>
  <si>
    <t xml:space="preserve"> Şüpheli Diğer Alacaklar</t>
  </si>
  <si>
    <t xml:space="preserve"> Yıllara Yaygın İnş. Enflasyon Düz. Hesabı</t>
  </si>
  <si>
    <t xml:space="preserve"> Şüpheli Diğer Alacaklar Karşılığı (-)</t>
  </si>
  <si>
    <t>Ödenecek Vergi ve Diğer Yüküm.</t>
  </si>
  <si>
    <t>Stoklar</t>
  </si>
  <si>
    <t xml:space="preserve"> Ödenecek Vergi ve Fonları</t>
  </si>
  <si>
    <t xml:space="preserve"> İlk Madde ve Malzeme</t>
  </si>
  <si>
    <t xml:space="preserve"> Ödenecek Sosyal Güvenlik Kesintileri</t>
  </si>
  <si>
    <t xml:space="preserve"> Yarı Mamüller</t>
  </si>
  <si>
    <t xml:space="preserve"> Vadesi Geçmiş Ert. veya Taksitlendirilmiş</t>
  </si>
  <si>
    <t xml:space="preserve"> Mamüller</t>
  </si>
  <si>
    <t xml:space="preserve"> Vergi ve Diğer Yükümlülükler</t>
  </si>
  <si>
    <t xml:space="preserve"> Ticari Mallar</t>
  </si>
  <si>
    <t xml:space="preserve"> Ödenecek Diğer Yükümlülükler</t>
  </si>
  <si>
    <t xml:space="preserve"> Diğer Stoklar</t>
  </si>
  <si>
    <t>Borç ve Gider Karşılıkları</t>
  </si>
  <si>
    <t xml:space="preserve"> Stok Değer Düşüklüğü Karşılığı (-)</t>
  </si>
  <si>
    <t xml:space="preserve"> Dönem Karı Vergi ve Diğer</t>
  </si>
  <si>
    <t xml:space="preserve"> Verilen Sipariş Avansları</t>
  </si>
  <si>
    <t xml:space="preserve"> Yasal Yükümlülük Karşılıkları</t>
  </si>
  <si>
    <t>Yıllara Yaygın İnş. Ve On. Mal.</t>
  </si>
  <si>
    <t xml:space="preserve"> Dönem Karının Peşin Ödenen Vergi</t>
  </si>
  <si>
    <t xml:space="preserve"> Yıllara Yaygın İnş. Ve On. Mal.</t>
  </si>
  <si>
    <t xml:space="preserve"> ve Diğer Yükümlülükleri (-)</t>
  </si>
  <si>
    <t xml:space="preserve"> Yıllara Yaygın İnş. Enf.Düz. Hes.</t>
  </si>
  <si>
    <t xml:space="preserve"> Kıdem Tazminatı Karşılığı</t>
  </si>
  <si>
    <t xml:space="preserve"> Taşeronlara Verilen Avanslar</t>
  </si>
  <si>
    <t xml:space="preserve"> Maliyet Giderleri Karşılığı</t>
  </si>
  <si>
    <t>Gel. Ayl. Ait Gid. Ve Gelir Tah.</t>
  </si>
  <si>
    <t xml:space="preserve"> Diğer Borç ve Gider Karşılıkları</t>
  </si>
  <si>
    <t xml:space="preserve"> Gelecek Aylara Ait Giderler</t>
  </si>
  <si>
    <t>Gelecek Aylara Ait Gelirler ve Gider</t>
  </si>
  <si>
    <t xml:space="preserve"> Gelir Tahakkukları</t>
  </si>
  <si>
    <t>Tahakkukları</t>
  </si>
  <si>
    <t>Diğer Dönen Varlıklar</t>
  </si>
  <si>
    <t xml:space="preserve"> Gelecek Aylara Ait Gelirler</t>
  </si>
  <si>
    <t xml:space="preserve"> Devreden KDV</t>
  </si>
  <si>
    <t xml:space="preserve"> Gider Tahakkukları</t>
  </si>
  <si>
    <t xml:space="preserve"> İndirilecek KDV</t>
  </si>
  <si>
    <t>Diğer Kısa Vadeli Yabancı Kaynaklar</t>
  </si>
  <si>
    <t xml:space="preserve"> Diğer KDV</t>
  </si>
  <si>
    <t xml:space="preserve"> Hesaplanan KDV</t>
  </si>
  <si>
    <t xml:space="preserve"> Peşin Ödenen Vergiler ve Fonlar</t>
  </si>
  <si>
    <t>İş Avansları</t>
  </si>
  <si>
    <t xml:space="preserve"> Merkez Ve Şubeler Cari Hesabı</t>
  </si>
  <si>
    <t xml:space="preserve"> Personel Avansları</t>
  </si>
  <si>
    <t xml:space="preserve"> Sayım ve Tesellüm Fazlaları</t>
  </si>
  <si>
    <t xml:space="preserve"> Sayım ve Tesellüm Noksanları</t>
  </si>
  <si>
    <t xml:space="preserve"> Diğer Çeşitli Yabancı Kaynaklar</t>
  </si>
  <si>
    <t xml:space="preserve"> Diğer Çeşitli Dönen Varlıklar</t>
  </si>
  <si>
    <t xml:space="preserve"> Diğer Dönen Varlıklar Karşılığı (-)</t>
  </si>
  <si>
    <t xml:space="preserve">  DÖNEN VARLIKLAR</t>
  </si>
  <si>
    <t xml:space="preserve">  KISA VADELİ YABANCI</t>
  </si>
  <si>
    <t xml:space="preserve">  TOPLAMI</t>
  </si>
  <si>
    <t xml:space="preserve">  KAYNAKLAR TOPLAMI</t>
  </si>
  <si>
    <t>DURAN VARLIKLAR</t>
  </si>
  <si>
    <t>UZUN VADELİ YABANCI KAYNAKLAR</t>
  </si>
  <si>
    <t xml:space="preserve"> Kazanılmamış Fin. Kir. Faiz Gelirleri (-)</t>
  </si>
  <si>
    <t xml:space="preserve"> Çıkarılmış Tahviller</t>
  </si>
  <si>
    <t xml:space="preserve"> Çıkarılmış Diğer Menkul</t>
  </si>
  <si>
    <t xml:space="preserve"> Şüpheli Alacaklar Karşılığı (-)</t>
  </si>
  <si>
    <t xml:space="preserve"> Kıymetler</t>
  </si>
  <si>
    <t xml:space="preserve"> Menkul Kıymetler İhraç Farkı (-)</t>
  </si>
  <si>
    <t xml:space="preserve"> Diğer Alacak Senetleri Reeskontu (-)</t>
  </si>
  <si>
    <t>Mali Duran Varlıklar</t>
  </si>
  <si>
    <t xml:space="preserve"> Bağlı Menkul Kıymetler</t>
  </si>
  <si>
    <t xml:space="preserve"> Bağlı Menkul Kıymetler Değer</t>
  </si>
  <si>
    <t xml:space="preserve"> İştirakler</t>
  </si>
  <si>
    <t xml:space="preserve"> İştiraklere Sermaye Taahhütleri (-)</t>
  </si>
  <si>
    <t xml:space="preserve"> İştirakler Sermaye Payları Değer</t>
  </si>
  <si>
    <t xml:space="preserve"> Kamuya Olan Ert. veya Taksitl. Borçlar</t>
  </si>
  <si>
    <t xml:space="preserve"> Değer Düşüklüğü Karşılığı (-)</t>
  </si>
  <si>
    <t xml:space="preserve"> Bağlı Ortaklıklar</t>
  </si>
  <si>
    <t xml:space="preserve"> Bağlı Ortaklıklara Sermaye</t>
  </si>
  <si>
    <t xml:space="preserve"> Taahhütleri (-)</t>
  </si>
  <si>
    <t xml:space="preserve"> Bağlı Ortaklıklar Sermaye Payları</t>
  </si>
  <si>
    <t xml:space="preserve"> Kıdem Tazminatı Karşılıkları</t>
  </si>
  <si>
    <t xml:space="preserve"> Diğer Mali Duran Varlıklar Karşılığı (-)</t>
  </si>
  <si>
    <t xml:space="preserve">Gelecek Yıllara Ait Gelirler ve </t>
  </si>
  <si>
    <t>Maddi Duran Varlıklar</t>
  </si>
  <si>
    <t>Gider Tahakkukları</t>
  </si>
  <si>
    <t xml:space="preserve"> Arazi ve Arsalar</t>
  </si>
  <si>
    <t xml:space="preserve"> Gelecek Yıllara Ait Gelirler</t>
  </si>
  <si>
    <t xml:space="preserve"> Yeraltı ve Yerüstü Düzenleri</t>
  </si>
  <si>
    <t xml:space="preserve"> Binalar</t>
  </si>
  <si>
    <t>Diğer Uzun Vadeli Yabancı Kaynaklar</t>
  </si>
  <si>
    <t xml:space="preserve"> Tesis, Makine ve Cihazlar</t>
  </si>
  <si>
    <t xml:space="preserve"> Gelecek Yıllara Eklenen veya</t>
  </si>
  <si>
    <t xml:space="preserve"> Taşıtlar</t>
  </si>
  <si>
    <t xml:space="preserve"> Terkin Edilen KDV</t>
  </si>
  <si>
    <t xml:space="preserve"> Demirbaşlar</t>
  </si>
  <si>
    <t xml:space="preserve"> Tesise Katılma Payları</t>
  </si>
  <si>
    <t xml:space="preserve"> Diğer Maddi Duran Varlıklar</t>
  </si>
  <si>
    <t xml:space="preserve"> Diğer Çeşitli Uzun Vadeli Yabancı Kay.</t>
  </si>
  <si>
    <t xml:space="preserve"> Birikmiş Amortismanlar (-)</t>
  </si>
  <si>
    <t>UZUN VADELİ YABANCI</t>
  </si>
  <si>
    <t xml:space="preserve"> Yapılmakta Olan Yatırımlar</t>
  </si>
  <si>
    <t>KAYNAKLAR TOPLAMI</t>
  </si>
  <si>
    <t xml:space="preserve"> Verilen Avanslar</t>
  </si>
  <si>
    <t>ÖZKAYNAKLAR</t>
  </si>
  <si>
    <t>Maddi Olmayan Duran Varlıklar</t>
  </si>
  <si>
    <t>Ödenmiş Sermaye</t>
  </si>
  <si>
    <t xml:space="preserve"> Haklar</t>
  </si>
  <si>
    <t xml:space="preserve"> Sermaye</t>
  </si>
  <si>
    <t xml:space="preserve"> Şerefiye</t>
  </si>
  <si>
    <t xml:space="preserve"> Ödenmemiş Sermaye (-)</t>
  </si>
  <si>
    <t xml:space="preserve"> Kuruluş ve Örgütleme Giderleri</t>
  </si>
  <si>
    <t xml:space="preserve"> Sermaye Düzeltmesi Olumlu Farkları</t>
  </si>
  <si>
    <t xml:space="preserve"> Araştırma ve Geliştirme Giderleri</t>
  </si>
  <si>
    <t xml:space="preserve"> Sermaye Düzeltmesi Olumsuz Farkları (-)</t>
  </si>
  <si>
    <t xml:space="preserve"> Özel Maliyetler</t>
  </si>
  <si>
    <t>Sermaye Yedekleri</t>
  </si>
  <si>
    <t xml:space="preserve"> Diğer Maddi Olmayan Duran Varlıklar</t>
  </si>
  <si>
    <t xml:space="preserve"> Hisse Senedi İhraç Primleri</t>
  </si>
  <si>
    <t xml:space="preserve"> Hisse Senedi İptal Kararları</t>
  </si>
  <si>
    <t xml:space="preserve"> M.D.V. Yeniden Değerleme Artışları</t>
  </si>
  <si>
    <t>Özel Tükenmeye Tabi Varlıklar</t>
  </si>
  <si>
    <t xml:space="preserve"> İştirakler Yeniden Değerleme Artışları</t>
  </si>
  <si>
    <t xml:space="preserve"> Arama Giderleri</t>
  </si>
  <si>
    <t xml:space="preserve"> Maliyet Bedeli Artışları Fonu</t>
  </si>
  <si>
    <t xml:space="preserve"> Hazırlık ve Geliştirme Giderleri</t>
  </si>
  <si>
    <t xml:space="preserve"> Diğer Sermaye Yedekleri</t>
  </si>
  <si>
    <t xml:space="preserve"> Diğer Özel Tükenmeye Tabi Varlıklar</t>
  </si>
  <si>
    <t>Kar Yedekleri</t>
  </si>
  <si>
    <t xml:space="preserve"> Birikmiş Tükenme Payları (-)</t>
  </si>
  <si>
    <t xml:space="preserve"> Yasal Yedekler</t>
  </si>
  <si>
    <t xml:space="preserve"> Statü Yedekleri</t>
  </si>
  <si>
    <t xml:space="preserve">Gelecek Yıllara Ait Giderler ve </t>
  </si>
  <si>
    <t xml:space="preserve"> Olağanüstü Yedekler</t>
  </si>
  <si>
    <t>Gelir Tahakkukları</t>
  </si>
  <si>
    <t xml:space="preserve"> Diğer Kar Yedekleri</t>
  </si>
  <si>
    <t xml:space="preserve"> Gelecek Yıllara Ait Giderler</t>
  </si>
  <si>
    <t xml:space="preserve"> Özel Fonlar</t>
  </si>
  <si>
    <t>Geçmiş Yıllar Karları</t>
  </si>
  <si>
    <t>Diğer Duran Varlıklar</t>
  </si>
  <si>
    <t xml:space="preserve"> Geçmiş Yıllar Karları</t>
  </si>
  <si>
    <t xml:space="preserve"> Gelecek Yıllarda İndirilecek KDV</t>
  </si>
  <si>
    <t>Geçmiş Yıllar Zararları (-)</t>
  </si>
  <si>
    <t xml:space="preserve"> Geçmiş Yıllar Zararları (-)</t>
  </si>
  <si>
    <t xml:space="preserve"> Gelecek Yılalr İhtiyacı Stoklar</t>
  </si>
  <si>
    <t>Dönem Net Karı (Zararı)</t>
  </si>
  <si>
    <t xml:space="preserve"> Elden Çıkarılacak Stoklar Ve Mad.D.V.</t>
  </si>
  <si>
    <t xml:space="preserve"> Dönem Net Karı </t>
  </si>
  <si>
    <t xml:space="preserve"> Peşin Ödenen Vergi Ve Fonlar</t>
  </si>
  <si>
    <t xml:space="preserve"> Dönem Net Zararı (-)</t>
  </si>
  <si>
    <t xml:space="preserve"> Diğer Çeşitli Duran Varlıklar</t>
  </si>
  <si>
    <t>DURAN VARLIKLAR TOPLAMI</t>
  </si>
  <si>
    <t>ÖZKAYNAKLAR TOPLAMI</t>
  </si>
  <si>
    <t>AKTİF (VARLIKLAR) TOPLAMI</t>
  </si>
  <si>
    <t>PASİF KAYNAKLAR TOPLAMI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</si>
</sst>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sz val="7"/>
      <name val="Tahoma"/>
      <family val="2"/>
      <charset val="162"/>
    </font>
    <font>
      <b/>
      <sz val="9"/>
      <name val="Tahoma"/>
      <family val="2"/>
      <charset val="162"/>
    </font>
    <font>
      <b/>
      <sz val="6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2" fillId="0" borderId="0" xfId="0" applyFont="1" applyAlignment="1"/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14" fontId="3" fillId="0" borderId="3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4" fontId="2" fillId="0" borderId="6" xfId="0" applyNumberFormat="1" applyFont="1" applyFill="1" applyBorder="1" applyAlignment="1" applyProtection="1">
      <alignment horizontal="right"/>
    </xf>
    <xf numFmtId="4" fontId="2" fillId="0" borderId="7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</xf>
    <xf numFmtId="4" fontId="2" fillId="0" borderId="1" xfId="0" applyNumberFormat="1" applyFont="1" applyFill="1" applyBorder="1" applyAlignment="1" applyProtection="1">
      <alignment horizontal="right"/>
    </xf>
    <xf numFmtId="0" fontId="1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4" fontId="1" fillId="0" borderId="1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4" fontId="1" fillId="0" borderId="4" xfId="0" applyNumberFormat="1" applyFont="1" applyFill="1" applyBorder="1" applyAlignment="1" applyProtection="1">
      <alignment horizontal="right"/>
    </xf>
    <xf numFmtId="4" fontId="2" fillId="0" borderId="4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left"/>
    </xf>
    <xf numFmtId="0" fontId="1" fillId="0" borderId="5" xfId="0" applyNumberFormat="1" applyFont="1" applyFill="1" applyBorder="1" applyAlignment="1" applyProtection="1"/>
    <xf numFmtId="4" fontId="1" fillId="0" borderId="5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1" fillId="0" borderId="4" xfId="0" applyFont="1" applyBorder="1"/>
    <xf numFmtId="0" fontId="1" fillId="0" borderId="8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vertical="top"/>
    </xf>
    <xf numFmtId="4" fontId="1" fillId="0" borderId="8" xfId="0" applyNumberFormat="1" applyFont="1" applyFill="1" applyBorder="1" applyAlignment="1" applyProtection="1">
      <alignment horizontal="right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4" fontId="1" fillId="0" borderId="2" xfId="0" applyNumberFormat="1" applyFont="1" applyFill="1" applyBorder="1" applyAlignment="1" applyProtection="1">
      <alignment horizontal="right"/>
    </xf>
    <xf numFmtId="0" fontId="1" fillId="0" borderId="12" xfId="0" applyFont="1" applyBorder="1" applyAlignment="1">
      <alignment horizontal="center"/>
    </xf>
    <xf numFmtId="0" fontId="1" fillId="0" borderId="9" xfId="0" applyFont="1" applyBorder="1"/>
    <xf numFmtId="4" fontId="1" fillId="0" borderId="9" xfId="0" applyNumberFormat="1" applyFont="1" applyFill="1" applyBorder="1" applyAlignment="1" applyProtection="1">
      <alignment horizontal="right"/>
    </xf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vertical="top"/>
    </xf>
    <xf numFmtId="4" fontId="1" fillId="0" borderId="8" xfId="0" applyNumberFormat="1" applyFont="1" applyFill="1" applyBorder="1" applyAlignment="1" applyProtection="1">
      <alignment horizontal="right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" fontId="1" fillId="0" borderId="13" xfId="0" applyNumberFormat="1" applyFont="1" applyFill="1" applyBorder="1" applyAlignment="1" applyProtection="1">
      <alignment horizontal="right"/>
    </xf>
    <xf numFmtId="4" fontId="1" fillId="0" borderId="14" xfId="0" applyNumberFormat="1" applyFont="1" applyFill="1" applyBorder="1" applyAlignment="1" applyProtection="1">
      <alignment horizontal="right"/>
    </xf>
    <xf numFmtId="4" fontId="2" fillId="0" borderId="8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/>
    </xf>
    <xf numFmtId="4" fontId="2" fillId="0" borderId="5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4" fontId="1" fillId="0" borderId="9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5" fillId="0" borderId="7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center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/>
    </xf>
    <xf numFmtId="4" fontId="2" fillId="0" borderId="17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ualt&#305;/Belgelerim/Downloads/2010%20-%202011%20-%2031.08.2012%20B&#304;LAN&#199;O%20VE%20GEL&#304;R%20TABLOLAR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İLANÇO 1"/>
      <sheetName val="BİLANÇO 2"/>
      <sheetName val="GELİR"/>
      <sheetName val="DETAY GELİR"/>
      <sheetName val="ÖZKAYNAK"/>
      <sheetName val="ÖZET BİLANÇO"/>
      <sheetName val="özkaynak 2"/>
      <sheetName val="Sayfa2"/>
      <sheetName val="Sayfa4"/>
    </sheetNames>
    <sheetDataSet>
      <sheetData sheetId="0">
        <row r="66">
          <cell r="C66">
            <v>1103127.7000000002</v>
          </cell>
          <cell r="D66">
            <v>1523005.43</v>
          </cell>
          <cell r="E66">
            <v>2269388.7200000002</v>
          </cell>
          <cell r="H66">
            <v>174103.44</v>
          </cell>
          <cell r="I66">
            <v>84383.01999999999</v>
          </cell>
          <cell r="J66">
            <v>152236.31</v>
          </cell>
        </row>
      </sheetData>
      <sheetData sheetId="1"/>
      <sheetData sheetId="2"/>
      <sheetData sheetId="3">
        <row r="27">
          <cell r="H27">
            <v>702339.16000000038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topLeftCell="A58" workbookViewId="0">
      <selection activeCell="G72" sqref="G72"/>
    </sheetView>
  </sheetViews>
  <sheetFormatPr defaultRowHeight="15"/>
  <cols>
    <col min="1" max="1" width="4.140625" style="1" bestFit="1" customWidth="1"/>
    <col min="2" max="2" width="24.85546875" style="2" customWidth="1"/>
    <col min="3" max="4" width="11.28515625" style="3" bestFit="1" customWidth="1"/>
    <col min="5" max="5" width="11.28515625" style="3" customWidth="1"/>
    <col min="6" max="6" width="4.140625" style="1" bestFit="1" customWidth="1"/>
    <col min="7" max="7" width="30.42578125" style="2" bestFit="1" customWidth="1"/>
    <col min="8" max="8" width="12.7109375" style="45" customWidth="1"/>
    <col min="9" max="9" width="9.85546875" style="45" bestFit="1" customWidth="1"/>
    <col min="10" max="10" width="10.42578125" style="2" customWidth="1"/>
  </cols>
  <sheetData>
    <row r="1" spans="1:10">
      <c r="H1" s="3"/>
      <c r="I1" s="3"/>
    </row>
    <row r="2" spans="1:10">
      <c r="B2" s="72" t="s">
        <v>0</v>
      </c>
      <c r="C2" s="72"/>
      <c r="D2" s="72"/>
      <c r="E2" s="72"/>
      <c r="F2" s="72"/>
      <c r="G2" s="72"/>
      <c r="H2" s="72"/>
      <c r="I2" s="72"/>
    </row>
    <row r="3" spans="1:10">
      <c r="A3" s="2"/>
      <c r="B3" s="72" t="s">
        <v>1</v>
      </c>
      <c r="C3" s="72"/>
      <c r="D3" s="72"/>
      <c r="E3" s="72"/>
      <c r="F3" s="72"/>
      <c r="G3" s="72"/>
      <c r="H3" s="72"/>
      <c r="I3" s="72"/>
      <c r="J3" s="4"/>
    </row>
    <row r="4" spans="1:10">
      <c r="C4" s="5"/>
      <c r="H4" s="6"/>
      <c r="I4" s="5"/>
    </row>
    <row r="5" spans="1:10">
      <c r="A5" s="7"/>
      <c r="B5" s="8"/>
      <c r="C5" s="9">
        <v>40543</v>
      </c>
      <c r="D5" s="10">
        <v>40908</v>
      </c>
      <c r="E5" s="10">
        <v>41152</v>
      </c>
      <c r="F5" s="11"/>
      <c r="G5" s="12"/>
      <c r="H5" s="9">
        <v>40543</v>
      </c>
      <c r="I5" s="10">
        <v>40908</v>
      </c>
      <c r="J5" s="10">
        <v>41152</v>
      </c>
    </row>
    <row r="6" spans="1:10">
      <c r="A6" s="13">
        <v>1</v>
      </c>
      <c r="B6" s="14" t="s">
        <v>2</v>
      </c>
      <c r="C6" s="15">
        <f>SUM(C7+C13+C20+C30+C39+C47+C51+C54)</f>
        <v>1103127.7000000002</v>
      </c>
      <c r="D6" s="16">
        <f>SUM(D7+D13+D20+D30+D39+D47+D51+D54)</f>
        <v>1523005.43</v>
      </c>
      <c r="E6" s="16">
        <f>SUM(E7+E13+E20+E30+E39+E47+E51+E54)</f>
        <v>2269388.7200000002</v>
      </c>
      <c r="F6" s="17">
        <v>3</v>
      </c>
      <c r="G6" s="18" t="s">
        <v>3</v>
      </c>
      <c r="H6" s="15">
        <f>SUM(H8+H19+H25+H32+H35+H38+H44+H52+H56)</f>
        <v>174103.44</v>
      </c>
      <c r="I6" s="16">
        <f>SUM(I8+I19+I25+I32+I35+I38+I44+I52+I56)</f>
        <v>84383.01999999999</v>
      </c>
      <c r="J6" s="16">
        <f>SUM(J8+J19+J25+J32+J35+J38+J44+J52+J56)</f>
        <v>152236.31</v>
      </c>
    </row>
    <row r="7" spans="1:10">
      <c r="A7" s="13">
        <v>10</v>
      </c>
      <c r="B7" s="19" t="s">
        <v>4</v>
      </c>
      <c r="C7" s="20">
        <f>SUM(C8,C9,C10,-C11,C12)</f>
        <v>553823.71</v>
      </c>
      <c r="D7" s="20">
        <f>SUM(D8,D9,D10,-D11,D12)</f>
        <v>894318.42</v>
      </c>
      <c r="E7" s="20">
        <f>SUM(E8,E9,E10,-E11,E12)</f>
        <v>1656007.48</v>
      </c>
      <c r="F7" s="21"/>
      <c r="G7" s="22"/>
      <c r="H7" s="23"/>
      <c r="I7" s="23"/>
      <c r="J7" s="23"/>
    </row>
    <row r="8" spans="1:10">
      <c r="A8" s="21">
        <v>100</v>
      </c>
      <c r="B8" s="24" t="s">
        <v>5</v>
      </c>
      <c r="C8" s="25">
        <v>4663.4799999999996</v>
      </c>
      <c r="D8" s="25">
        <v>5666.88</v>
      </c>
      <c r="E8" s="25">
        <v>11516.08</v>
      </c>
      <c r="F8" s="17">
        <v>30</v>
      </c>
      <c r="G8" s="22" t="s">
        <v>6</v>
      </c>
      <c r="H8" s="26">
        <f>SUM(H9,H10,-H11,H12,H13,H14,H15,H16,-H17,H18)</f>
        <v>3433.01</v>
      </c>
      <c r="I8" s="26">
        <f>SUM(I9,I10,-I11,I12,I13,I14,I15,I16,-I17,I18)</f>
        <v>2838.04</v>
      </c>
      <c r="J8" s="26">
        <f>SUM(J9,J10,-J11,J12,J13,J14,J15,J16,-J17,J18)</f>
        <v>2544.66</v>
      </c>
    </row>
    <row r="9" spans="1:10">
      <c r="A9" s="21">
        <v>101</v>
      </c>
      <c r="B9" s="27" t="s">
        <v>7</v>
      </c>
      <c r="C9" s="25"/>
      <c r="D9" s="25"/>
      <c r="E9" s="25"/>
      <c r="F9" s="21">
        <v>300</v>
      </c>
      <c r="G9" s="28" t="s">
        <v>8</v>
      </c>
      <c r="H9" s="25"/>
      <c r="I9" s="25"/>
      <c r="J9" s="25"/>
    </row>
    <row r="10" spans="1:10">
      <c r="A10" s="21">
        <v>102</v>
      </c>
      <c r="B10" s="27" t="s">
        <v>9</v>
      </c>
      <c r="C10" s="25">
        <v>549010.23</v>
      </c>
      <c r="D10" s="25">
        <v>888641.54</v>
      </c>
      <c r="E10" s="25">
        <v>1637553.9</v>
      </c>
      <c r="F10" s="21">
        <v>301</v>
      </c>
      <c r="G10" s="28" t="s">
        <v>10</v>
      </c>
      <c r="H10" s="25"/>
      <c r="I10" s="25"/>
      <c r="J10" s="25"/>
    </row>
    <row r="11" spans="1:10">
      <c r="A11" s="21">
        <v>103</v>
      </c>
      <c r="B11" s="27" t="s">
        <v>11</v>
      </c>
      <c r="C11" s="25"/>
      <c r="D11" s="25"/>
      <c r="E11" s="25"/>
      <c r="F11" s="21">
        <v>302</v>
      </c>
      <c r="G11" s="28" t="s">
        <v>12</v>
      </c>
      <c r="H11" s="25"/>
      <c r="I11" s="25"/>
      <c r="J11" s="25"/>
    </row>
    <row r="12" spans="1:10">
      <c r="A12" s="21">
        <v>108</v>
      </c>
      <c r="B12" s="27" t="s">
        <v>13</v>
      </c>
      <c r="C12" s="25">
        <v>150</v>
      </c>
      <c r="D12" s="25">
        <v>10</v>
      </c>
      <c r="E12" s="25">
        <v>6937.5</v>
      </c>
      <c r="F12" s="21">
        <v>303</v>
      </c>
      <c r="G12" s="29" t="s">
        <v>14</v>
      </c>
      <c r="H12" s="25"/>
      <c r="I12" s="25"/>
      <c r="J12" s="25"/>
    </row>
    <row r="13" spans="1:10">
      <c r="A13" s="13">
        <v>11</v>
      </c>
      <c r="B13" s="19" t="s">
        <v>15</v>
      </c>
      <c r="C13" s="26">
        <f>SUM(C14,C15,C16,C17,-C18,-C19)</f>
        <v>0</v>
      </c>
      <c r="D13" s="26">
        <f>SUM(D14,D15,D16,D17,-D18,-D19)</f>
        <v>0</v>
      </c>
      <c r="E13" s="26">
        <f>SUM(E14,E15,E16,E17,-E18,-E19)</f>
        <v>0</v>
      </c>
      <c r="F13" s="21"/>
      <c r="G13" s="29" t="s">
        <v>16</v>
      </c>
      <c r="H13" s="25"/>
      <c r="I13" s="25"/>
      <c r="J13" s="25"/>
    </row>
    <row r="14" spans="1:10">
      <c r="A14" s="21">
        <v>110</v>
      </c>
      <c r="B14" s="27" t="s">
        <v>17</v>
      </c>
      <c r="C14" s="25"/>
      <c r="D14" s="25"/>
      <c r="E14" s="25"/>
      <c r="F14" s="21">
        <v>304</v>
      </c>
      <c r="G14" s="29" t="s">
        <v>18</v>
      </c>
      <c r="H14" s="25"/>
      <c r="I14" s="25"/>
      <c r="J14" s="25"/>
    </row>
    <row r="15" spans="1:10">
      <c r="A15" s="21">
        <v>111</v>
      </c>
      <c r="B15" s="27" t="s">
        <v>19</v>
      </c>
      <c r="C15" s="25"/>
      <c r="D15" s="25"/>
      <c r="E15" s="25"/>
      <c r="F15" s="21">
        <v>305</v>
      </c>
      <c r="G15" s="29" t="s">
        <v>20</v>
      </c>
      <c r="H15" s="25"/>
      <c r="I15" s="25"/>
      <c r="J15" s="25"/>
    </row>
    <row r="16" spans="1:10">
      <c r="A16" s="21">
        <v>112</v>
      </c>
      <c r="B16" s="27" t="s">
        <v>21</v>
      </c>
      <c r="C16" s="25"/>
      <c r="D16" s="25"/>
      <c r="E16" s="25"/>
      <c r="F16" s="21">
        <v>306</v>
      </c>
      <c r="G16" s="29" t="s">
        <v>22</v>
      </c>
      <c r="H16" s="25"/>
      <c r="I16" s="25"/>
      <c r="J16" s="25"/>
    </row>
    <row r="17" spans="1:10">
      <c r="A17" s="21">
        <v>118</v>
      </c>
      <c r="B17" s="27" t="s">
        <v>23</v>
      </c>
      <c r="C17" s="25"/>
      <c r="D17" s="25"/>
      <c r="E17" s="25"/>
      <c r="F17" s="21">
        <v>308</v>
      </c>
      <c r="G17" s="29" t="s">
        <v>24</v>
      </c>
      <c r="H17" s="25"/>
      <c r="I17" s="25"/>
      <c r="J17" s="25"/>
    </row>
    <row r="18" spans="1:10">
      <c r="A18" s="21">
        <v>119</v>
      </c>
      <c r="B18" s="27" t="s">
        <v>25</v>
      </c>
      <c r="C18" s="25"/>
      <c r="D18" s="25"/>
      <c r="E18" s="25"/>
      <c r="F18" s="21">
        <v>309</v>
      </c>
      <c r="G18" s="29" t="s">
        <v>26</v>
      </c>
      <c r="H18" s="25">
        <v>3433.01</v>
      </c>
      <c r="I18" s="25">
        <v>2838.04</v>
      </c>
      <c r="J18" s="25">
        <v>2544.66</v>
      </c>
    </row>
    <row r="19" spans="1:10">
      <c r="A19" s="21"/>
      <c r="B19" s="27" t="s">
        <v>27</v>
      </c>
      <c r="C19" s="25"/>
      <c r="D19" s="25"/>
      <c r="E19" s="25"/>
      <c r="F19" s="17">
        <v>32</v>
      </c>
      <c r="G19" s="22" t="s">
        <v>28</v>
      </c>
      <c r="H19" s="26">
        <f>SUM(H20,H21,-H22,H23,H24)</f>
        <v>58091.28</v>
      </c>
      <c r="I19" s="26">
        <f>SUM(I20,I21,-I22,I23,I24)</f>
        <v>52146.48</v>
      </c>
      <c r="J19" s="26">
        <f>SUM(J20,J21,-J22,J23,J24)</f>
        <v>41606.51</v>
      </c>
    </row>
    <row r="20" spans="1:10">
      <c r="A20" s="17">
        <v>12</v>
      </c>
      <c r="B20" s="22" t="s">
        <v>29</v>
      </c>
      <c r="C20" s="26">
        <f>SUM(C21,C22,-C23,-C24,-C25,C26,C27,C28,-C29)</f>
        <v>51230.570000000007</v>
      </c>
      <c r="D20" s="26">
        <f>SUM(D21,D22,-D23,-D24,-D25,D26,D27,D28,-D29)</f>
        <v>8863.820000000007</v>
      </c>
      <c r="E20" s="26">
        <f>SUM(E21,E22,-E23,-E24,-E25,E26,E27,E28,-E29)</f>
        <v>49271.380000000005</v>
      </c>
      <c r="F20" s="21">
        <v>320</v>
      </c>
      <c r="G20" s="29" t="s">
        <v>30</v>
      </c>
      <c r="H20" s="25">
        <v>58091.28</v>
      </c>
      <c r="I20" s="25">
        <v>52146.48</v>
      </c>
      <c r="J20" s="25">
        <v>41606.51</v>
      </c>
    </row>
    <row r="21" spans="1:10">
      <c r="A21" s="21">
        <v>120</v>
      </c>
      <c r="B21" s="27" t="s">
        <v>31</v>
      </c>
      <c r="C21" s="25">
        <v>33963.32</v>
      </c>
      <c r="D21" s="25">
        <v>-18903.43</v>
      </c>
      <c r="E21" s="25">
        <v>21304.13</v>
      </c>
      <c r="F21" s="21">
        <v>321</v>
      </c>
      <c r="G21" s="29" t="s">
        <v>32</v>
      </c>
      <c r="H21" s="25"/>
      <c r="I21" s="25"/>
      <c r="J21" s="25"/>
    </row>
    <row r="22" spans="1:10">
      <c r="A22" s="21">
        <v>121</v>
      </c>
      <c r="B22" s="27" t="s">
        <v>33</v>
      </c>
      <c r="C22" s="25"/>
      <c r="D22" s="25"/>
      <c r="E22" s="25"/>
      <c r="F22" s="21">
        <v>322</v>
      </c>
      <c r="G22" s="29" t="s">
        <v>34</v>
      </c>
      <c r="H22" s="25"/>
      <c r="I22" s="25"/>
      <c r="J22" s="25"/>
    </row>
    <row r="23" spans="1:10">
      <c r="A23" s="21">
        <v>122</v>
      </c>
      <c r="B23" s="27" t="s">
        <v>35</v>
      </c>
      <c r="C23" s="25"/>
      <c r="D23" s="25"/>
      <c r="E23" s="25"/>
      <c r="F23" s="21">
        <v>326</v>
      </c>
      <c r="G23" s="29" t="s">
        <v>36</v>
      </c>
      <c r="H23" s="25"/>
      <c r="I23" s="25"/>
      <c r="J23" s="25"/>
    </row>
    <row r="24" spans="1:10">
      <c r="A24" s="21">
        <v>124</v>
      </c>
      <c r="B24" s="27" t="s">
        <v>37</v>
      </c>
      <c r="C24" s="25"/>
      <c r="D24" s="25"/>
      <c r="E24" s="25"/>
      <c r="F24" s="21">
        <v>329</v>
      </c>
      <c r="G24" s="29" t="s">
        <v>38</v>
      </c>
      <c r="H24" s="25"/>
      <c r="I24" s="25"/>
      <c r="J24" s="25"/>
    </row>
    <row r="25" spans="1:10">
      <c r="A25" s="21"/>
      <c r="B25" s="27" t="s">
        <v>39</v>
      </c>
      <c r="C25" s="25"/>
      <c r="D25" s="25"/>
      <c r="E25" s="25"/>
      <c r="F25" s="17">
        <v>33</v>
      </c>
      <c r="G25" s="18" t="s">
        <v>40</v>
      </c>
      <c r="H25" s="26">
        <f>SUM(H26,H27,H28,H29,H30,-H31)</f>
        <v>10741.84</v>
      </c>
      <c r="I25" s="26">
        <f>SUM(I26,I27,I28,I29,I30,-I31)</f>
        <v>10835.789999999999</v>
      </c>
      <c r="J25" s="26">
        <f>SUM(J26,J27,J28,J29,J30,-J31)</f>
        <v>16274.69</v>
      </c>
    </row>
    <row r="26" spans="1:10">
      <c r="A26" s="21">
        <v>126</v>
      </c>
      <c r="B26" s="27" t="s">
        <v>41</v>
      </c>
      <c r="C26" s="25">
        <v>17267.25</v>
      </c>
      <c r="D26" s="25">
        <v>27767.25</v>
      </c>
      <c r="E26" s="25">
        <v>27967.25</v>
      </c>
      <c r="F26" s="21">
        <v>331</v>
      </c>
      <c r="G26" s="29" t="s">
        <v>42</v>
      </c>
      <c r="H26" s="25"/>
      <c r="I26" s="25"/>
      <c r="J26" s="25"/>
    </row>
    <row r="27" spans="1:10">
      <c r="A27" s="21">
        <v>127</v>
      </c>
      <c r="B27" s="27" t="s">
        <v>43</v>
      </c>
      <c r="C27" s="25"/>
      <c r="D27" s="25"/>
      <c r="E27" s="25"/>
      <c r="F27" s="21">
        <v>332</v>
      </c>
      <c r="G27" s="29" t="s">
        <v>44</v>
      </c>
      <c r="H27" s="25"/>
      <c r="I27" s="25"/>
      <c r="J27" s="25"/>
    </row>
    <row r="28" spans="1:10">
      <c r="A28" s="21">
        <v>128</v>
      </c>
      <c r="B28" s="27" t="s">
        <v>45</v>
      </c>
      <c r="C28" s="25">
        <v>147791.26999999999</v>
      </c>
      <c r="D28" s="25">
        <v>162298.04</v>
      </c>
      <c r="E28" s="25"/>
      <c r="F28" s="21">
        <v>333</v>
      </c>
      <c r="G28" s="29" t="s">
        <v>46</v>
      </c>
      <c r="H28" s="25"/>
      <c r="I28" s="25"/>
      <c r="J28" s="25"/>
    </row>
    <row r="29" spans="1:10">
      <c r="A29" s="21">
        <v>129</v>
      </c>
      <c r="B29" s="27" t="s">
        <v>47</v>
      </c>
      <c r="C29" s="25">
        <v>147791.26999999999</v>
      </c>
      <c r="D29" s="25">
        <v>162298.04</v>
      </c>
      <c r="E29" s="25"/>
      <c r="F29" s="21">
        <v>335</v>
      </c>
      <c r="G29" s="29" t="s">
        <v>48</v>
      </c>
      <c r="H29" s="25">
        <v>-0.89</v>
      </c>
      <c r="I29" s="25">
        <v>46.32</v>
      </c>
      <c r="J29" s="25">
        <v>46.33</v>
      </c>
    </row>
    <row r="30" spans="1:10">
      <c r="A30" s="17">
        <v>13</v>
      </c>
      <c r="B30" s="22" t="s">
        <v>49</v>
      </c>
      <c r="C30" s="26">
        <f>SUM(C31,C32,C33,C34,C35,-C36,C37,-C38)</f>
        <v>2445.59</v>
      </c>
      <c r="D30" s="26">
        <f>SUM(D31,D32,D33,D34,D35,-D36,D37,-D38)</f>
        <v>171.59</v>
      </c>
      <c r="E30" s="26">
        <f>SUM(E31,E32,E33,E34,E35,-E36,E37,-E38)</f>
        <v>171.59</v>
      </c>
      <c r="F30" s="21">
        <v>336</v>
      </c>
      <c r="G30" s="29" t="s">
        <v>50</v>
      </c>
      <c r="H30" s="25">
        <v>10742.73</v>
      </c>
      <c r="I30" s="30">
        <v>10789.47</v>
      </c>
      <c r="J30" s="30">
        <v>16228.36</v>
      </c>
    </row>
    <row r="31" spans="1:10">
      <c r="A31" s="21">
        <v>131</v>
      </c>
      <c r="B31" s="27" t="s">
        <v>51</v>
      </c>
      <c r="C31" s="25"/>
      <c r="D31" s="25"/>
      <c r="E31" s="25"/>
      <c r="F31" s="21">
        <v>337</v>
      </c>
      <c r="G31" s="29" t="s">
        <v>52</v>
      </c>
      <c r="H31" s="25"/>
      <c r="I31" s="25"/>
      <c r="J31" s="25"/>
    </row>
    <row r="32" spans="1:10">
      <c r="A32" s="21">
        <v>132</v>
      </c>
      <c r="B32" s="27" t="s">
        <v>53</v>
      </c>
      <c r="C32" s="25"/>
      <c r="D32" s="25"/>
      <c r="E32" s="25"/>
      <c r="F32" s="17">
        <v>34</v>
      </c>
      <c r="G32" s="22" t="s">
        <v>54</v>
      </c>
      <c r="H32" s="26">
        <f>SUM(H33:H34)</f>
        <v>90530.99</v>
      </c>
      <c r="I32" s="26">
        <f>SUM(I33:I34)</f>
        <v>1140</v>
      </c>
      <c r="J32" s="26">
        <f>SUM(J33:J34)</f>
        <v>78254.070000000007</v>
      </c>
    </row>
    <row r="33" spans="1:10">
      <c r="A33" s="21">
        <v>133</v>
      </c>
      <c r="B33" s="27" t="s">
        <v>55</v>
      </c>
      <c r="C33" s="25"/>
      <c r="D33" s="25"/>
      <c r="E33" s="25"/>
      <c r="F33" s="21">
        <v>340</v>
      </c>
      <c r="G33" s="24" t="s">
        <v>56</v>
      </c>
      <c r="H33" s="25">
        <v>87264.99</v>
      </c>
      <c r="I33" s="25"/>
      <c r="J33" s="25">
        <v>3613</v>
      </c>
    </row>
    <row r="34" spans="1:10">
      <c r="A34" s="21">
        <v>135</v>
      </c>
      <c r="B34" s="27" t="s">
        <v>57</v>
      </c>
      <c r="C34" s="25"/>
      <c r="D34" s="25"/>
      <c r="E34" s="25"/>
      <c r="F34" s="21">
        <v>349</v>
      </c>
      <c r="G34" s="24" t="s">
        <v>58</v>
      </c>
      <c r="H34" s="25">
        <v>3266</v>
      </c>
      <c r="I34" s="25">
        <v>1140</v>
      </c>
      <c r="J34" s="25">
        <v>74641.070000000007</v>
      </c>
    </row>
    <row r="35" spans="1:10">
      <c r="A35" s="21">
        <v>136</v>
      </c>
      <c r="B35" s="27" t="s">
        <v>59</v>
      </c>
      <c r="C35" s="25">
        <v>2445.59</v>
      </c>
      <c r="D35" s="25">
        <v>171.59</v>
      </c>
      <c r="E35" s="25">
        <v>171.59</v>
      </c>
      <c r="F35" s="17">
        <v>35</v>
      </c>
      <c r="G35" s="22" t="s">
        <v>60</v>
      </c>
      <c r="H35" s="26">
        <f>SUM(H36:H37)</f>
        <v>0</v>
      </c>
      <c r="I35" s="26">
        <f>SUM(I36:I37)</f>
        <v>0</v>
      </c>
      <c r="J35" s="26">
        <f>SUM(J36:J37)</f>
        <v>0</v>
      </c>
    </row>
    <row r="36" spans="1:10">
      <c r="A36" s="21">
        <v>137</v>
      </c>
      <c r="B36" s="27" t="s">
        <v>61</v>
      </c>
      <c r="C36" s="25"/>
      <c r="D36" s="25"/>
      <c r="E36" s="25"/>
      <c r="F36" s="21">
        <v>350</v>
      </c>
      <c r="G36" s="24" t="s">
        <v>62</v>
      </c>
      <c r="H36" s="25"/>
      <c r="I36" s="25"/>
      <c r="J36" s="25"/>
    </row>
    <row r="37" spans="1:10">
      <c r="A37" s="21">
        <v>138</v>
      </c>
      <c r="B37" s="27" t="s">
        <v>63</v>
      </c>
      <c r="C37" s="25"/>
      <c r="D37" s="25"/>
      <c r="E37" s="25"/>
      <c r="F37" s="21">
        <v>358</v>
      </c>
      <c r="G37" s="24" t="s">
        <v>64</v>
      </c>
      <c r="H37" s="25"/>
      <c r="I37" s="25"/>
      <c r="J37" s="25"/>
    </row>
    <row r="38" spans="1:10">
      <c r="A38" s="21">
        <v>139</v>
      </c>
      <c r="B38" s="27" t="s">
        <v>65</v>
      </c>
      <c r="C38" s="25"/>
      <c r="D38" s="25"/>
      <c r="E38" s="25"/>
      <c r="F38" s="17">
        <v>36</v>
      </c>
      <c r="G38" s="22" t="s">
        <v>66</v>
      </c>
      <c r="H38" s="26">
        <f>SUM(H39:H43)</f>
        <v>11306.32</v>
      </c>
      <c r="I38" s="26">
        <f>SUM(I39:I43)</f>
        <v>17422.71</v>
      </c>
      <c r="J38" s="26">
        <f>SUM(J39:J43)</f>
        <v>13556.380000000001</v>
      </c>
    </row>
    <row r="39" spans="1:10">
      <c r="A39" s="17">
        <v>15</v>
      </c>
      <c r="B39" s="22" t="s">
        <v>67</v>
      </c>
      <c r="C39" s="26">
        <f>SUM(C40,C41,C42,C43,C44,-C45,C46)</f>
        <v>201515.47000000003</v>
      </c>
      <c r="D39" s="26">
        <f>SUM(D40,D41,D42,D43,D44,-D45,D46)</f>
        <v>229396.78999999998</v>
      </c>
      <c r="E39" s="26">
        <f>SUM(E40,E41,E42,E43,E44,-E45,E46)</f>
        <v>171530.53999999998</v>
      </c>
      <c r="F39" s="21">
        <v>360</v>
      </c>
      <c r="G39" s="29" t="s">
        <v>68</v>
      </c>
      <c r="H39" s="25">
        <v>6603.81</v>
      </c>
      <c r="I39" s="25">
        <v>6392.51</v>
      </c>
      <c r="J39" s="25">
        <v>7106.95</v>
      </c>
    </row>
    <row r="40" spans="1:10">
      <c r="A40" s="21">
        <v>150</v>
      </c>
      <c r="B40" s="27" t="s">
        <v>69</v>
      </c>
      <c r="C40" s="25"/>
      <c r="D40" s="25"/>
      <c r="E40" s="25"/>
      <c r="F40" s="21">
        <v>361</v>
      </c>
      <c r="G40" s="29" t="s">
        <v>70</v>
      </c>
      <c r="H40" s="25">
        <v>4702.51</v>
      </c>
      <c r="I40" s="25">
        <v>11030.2</v>
      </c>
      <c r="J40" s="25">
        <v>6449.43</v>
      </c>
    </row>
    <row r="41" spans="1:10">
      <c r="A41" s="21">
        <v>151</v>
      </c>
      <c r="B41" s="27" t="s">
        <v>71</v>
      </c>
      <c r="C41" s="25"/>
      <c r="D41" s="25"/>
      <c r="E41" s="25"/>
      <c r="F41" s="21">
        <v>368</v>
      </c>
      <c r="G41" s="29" t="s">
        <v>72</v>
      </c>
      <c r="H41" s="25"/>
      <c r="I41" s="25"/>
      <c r="J41" s="25"/>
    </row>
    <row r="42" spans="1:10">
      <c r="A42" s="21">
        <v>152</v>
      </c>
      <c r="B42" s="27" t="s">
        <v>73</v>
      </c>
      <c r="C42" s="25"/>
      <c r="D42" s="25"/>
      <c r="E42" s="25"/>
      <c r="F42" s="21"/>
      <c r="G42" s="29" t="s">
        <v>74</v>
      </c>
      <c r="H42" s="25"/>
      <c r="I42" s="25"/>
      <c r="J42" s="25"/>
    </row>
    <row r="43" spans="1:10">
      <c r="A43" s="21">
        <v>153</v>
      </c>
      <c r="B43" s="27" t="s">
        <v>75</v>
      </c>
      <c r="C43" s="25">
        <v>184665.39</v>
      </c>
      <c r="D43" s="25">
        <v>173570.99</v>
      </c>
      <c r="E43" s="25">
        <v>118888.54</v>
      </c>
      <c r="F43" s="21">
        <v>369</v>
      </c>
      <c r="G43" s="29" t="s">
        <v>76</v>
      </c>
      <c r="H43" s="25"/>
      <c r="I43" s="25"/>
      <c r="J43" s="25"/>
    </row>
    <row r="44" spans="1:10">
      <c r="A44" s="21">
        <v>157</v>
      </c>
      <c r="B44" s="27" t="s">
        <v>77</v>
      </c>
      <c r="C44" s="25">
        <v>16850.080000000002</v>
      </c>
      <c r="D44" s="25">
        <v>53391.37</v>
      </c>
      <c r="E44" s="25">
        <v>50207.57</v>
      </c>
      <c r="F44" s="17">
        <v>37</v>
      </c>
      <c r="G44" s="22" t="s">
        <v>78</v>
      </c>
      <c r="H44" s="26">
        <f>SUM(H45,H46,-H47,-H48,H49,H50,H51)</f>
        <v>0</v>
      </c>
      <c r="I44" s="26">
        <f>SUM(I45,I46,-I47,-I48,I49,I50,I51)</f>
        <v>0</v>
      </c>
      <c r="J44" s="26">
        <f>SUM(J45,J46,-J47,-J48,J49,J50,J51)</f>
        <v>0</v>
      </c>
    </row>
    <row r="45" spans="1:10">
      <c r="A45" s="21">
        <v>158</v>
      </c>
      <c r="B45" s="27" t="s">
        <v>79</v>
      </c>
      <c r="C45" s="25"/>
      <c r="D45" s="25"/>
      <c r="E45" s="25"/>
      <c r="F45" s="21">
        <v>370</v>
      </c>
      <c r="G45" s="29" t="s">
        <v>80</v>
      </c>
      <c r="H45" s="25"/>
      <c r="I45" s="25"/>
      <c r="J45" s="25"/>
    </row>
    <row r="46" spans="1:10">
      <c r="A46" s="21">
        <v>159</v>
      </c>
      <c r="B46" s="24" t="s">
        <v>81</v>
      </c>
      <c r="C46" s="25"/>
      <c r="D46" s="25">
        <v>2434.4299999999998</v>
      </c>
      <c r="E46" s="25">
        <v>2434.4299999999998</v>
      </c>
      <c r="F46" s="21"/>
      <c r="G46" s="29" t="s">
        <v>82</v>
      </c>
      <c r="H46" s="25"/>
      <c r="I46" s="25"/>
      <c r="J46" s="25"/>
    </row>
    <row r="47" spans="1:10">
      <c r="A47" s="17">
        <v>17</v>
      </c>
      <c r="B47" s="22" t="s">
        <v>83</v>
      </c>
      <c r="C47" s="26">
        <f>SUM(C48:C50)</f>
        <v>0</v>
      </c>
      <c r="D47" s="26">
        <f>SUM(D48:D50)</f>
        <v>0</v>
      </c>
      <c r="E47" s="26">
        <f>SUM(E48:E50)</f>
        <v>0</v>
      </c>
      <c r="F47" s="21">
        <v>371</v>
      </c>
      <c r="G47" s="29" t="s">
        <v>84</v>
      </c>
      <c r="H47" s="25"/>
      <c r="I47" s="25"/>
      <c r="J47" s="25"/>
    </row>
    <row r="48" spans="1:10">
      <c r="A48" s="21">
        <v>170</v>
      </c>
      <c r="B48" s="24" t="s">
        <v>85</v>
      </c>
      <c r="C48" s="25"/>
      <c r="D48" s="25"/>
      <c r="E48" s="25"/>
      <c r="F48" s="21"/>
      <c r="G48" s="29" t="s">
        <v>86</v>
      </c>
      <c r="H48" s="25"/>
      <c r="I48" s="25"/>
      <c r="J48" s="25"/>
    </row>
    <row r="49" spans="1:10">
      <c r="A49" s="21">
        <v>178</v>
      </c>
      <c r="B49" s="24" t="s">
        <v>87</v>
      </c>
      <c r="C49" s="25"/>
      <c r="D49" s="25"/>
      <c r="E49" s="25"/>
      <c r="F49" s="21">
        <v>372</v>
      </c>
      <c r="G49" s="29" t="s">
        <v>88</v>
      </c>
      <c r="H49" s="25"/>
      <c r="I49" s="25"/>
      <c r="J49" s="25"/>
    </row>
    <row r="50" spans="1:10">
      <c r="A50" s="21">
        <v>179</v>
      </c>
      <c r="B50" s="27" t="s">
        <v>89</v>
      </c>
      <c r="C50" s="25"/>
      <c r="D50" s="25"/>
      <c r="E50" s="25"/>
      <c r="F50" s="21">
        <v>373</v>
      </c>
      <c r="G50" s="29" t="s">
        <v>90</v>
      </c>
      <c r="H50" s="25"/>
      <c r="I50" s="25"/>
      <c r="J50" s="25"/>
    </row>
    <row r="51" spans="1:10">
      <c r="A51" s="17">
        <v>18</v>
      </c>
      <c r="B51" s="31" t="s">
        <v>91</v>
      </c>
      <c r="C51" s="26">
        <f>SUM(C52:C53)</f>
        <v>0</v>
      </c>
      <c r="D51" s="26">
        <f>SUM(D52:D53)</f>
        <v>0</v>
      </c>
      <c r="E51" s="26">
        <f>SUM(E52:E53)</f>
        <v>534.26</v>
      </c>
      <c r="F51" s="21">
        <v>379</v>
      </c>
      <c r="G51" s="29" t="s">
        <v>92</v>
      </c>
      <c r="H51" s="25"/>
      <c r="I51" s="25"/>
      <c r="J51" s="25"/>
    </row>
    <row r="52" spans="1:10">
      <c r="A52" s="21">
        <v>180</v>
      </c>
      <c r="B52" s="27" t="s">
        <v>93</v>
      </c>
      <c r="C52" s="25"/>
      <c r="D52" s="25"/>
      <c r="E52" s="25">
        <v>534.26</v>
      </c>
      <c r="F52" s="17">
        <v>38</v>
      </c>
      <c r="G52" s="22" t="s">
        <v>94</v>
      </c>
      <c r="H52" s="26">
        <f>SUM(H54:H55)</f>
        <v>0</v>
      </c>
      <c r="I52" s="26">
        <f>SUM(I54:I55)</f>
        <v>0</v>
      </c>
      <c r="J52" s="26">
        <f>SUM(J54:J55)</f>
        <v>0</v>
      </c>
    </row>
    <row r="53" spans="1:10">
      <c r="A53" s="21">
        <v>181</v>
      </c>
      <c r="B53" s="27" t="s">
        <v>95</v>
      </c>
      <c r="C53" s="25"/>
      <c r="D53" s="25"/>
      <c r="E53" s="25"/>
      <c r="F53" s="17"/>
      <c r="G53" s="22" t="s">
        <v>96</v>
      </c>
      <c r="H53" s="26"/>
      <c r="I53" s="26"/>
      <c r="J53" s="26"/>
    </row>
    <row r="54" spans="1:10">
      <c r="A54" s="17">
        <v>19</v>
      </c>
      <c r="B54" s="31" t="s">
        <v>97</v>
      </c>
      <c r="C54" s="26">
        <f>SUM(C55,C56,C57,C58,C59,C60,C61,C62,-C63)</f>
        <v>294112.36000000004</v>
      </c>
      <c r="D54" s="26">
        <f>SUM(D55,D56,D57,D58,D59,D60,D61,D62,-D63)</f>
        <v>390254.81000000006</v>
      </c>
      <c r="E54" s="26">
        <f>SUM(E55,E56,E57,E58,E59,E60,E61,E62,-E63)</f>
        <v>391873.47000000003</v>
      </c>
      <c r="F54" s="21">
        <v>380</v>
      </c>
      <c r="G54" s="29" t="s">
        <v>98</v>
      </c>
      <c r="H54" s="25"/>
      <c r="I54" s="25"/>
      <c r="J54" s="25"/>
    </row>
    <row r="55" spans="1:10">
      <c r="A55" s="21">
        <v>190</v>
      </c>
      <c r="B55" s="27" t="s">
        <v>99</v>
      </c>
      <c r="C55" s="25">
        <v>293672.83</v>
      </c>
      <c r="D55" s="25">
        <v>386421.77</v>
      </c>
      <c r="E55" s="25">
        <v>385121.31</v>
      </c>
      <c r="F55" s="21">
        <v>381</v>
      </c>
      <c r="G55" s="29" t="s">
        <v>100</v>
      </c>
      <c r="H55" s="25"/>
      <c r="I55" s="25"/>
      <c r="J55" s="25"/>
    </row>
    <row r="56" spans="1:10">
      <c r="A56" s="21">
        <v>191</v>
      </c>
      <c r="B56" s="27" t="s">
        <v>101</v>
      </c>
      <c r="C56" s="25"/>
      <c r="D56" s="25">
        <v>-0.1</v>
      </c>
      <c r="E56" s="25">
        <v>-0.1</v>
      </c>
      <c r="F56" s="17">
        <v>39</v>
      </c>
      <c r="G56" s="22" t="s">
        <v>102</v>
      </c>
      <c r="H56" s="26">
        <f>SUM(H57:H63)</f>
        <v>0</v>
      </c>
      <c r="I56" s="26">
        <f>SUM(I57:I63)</f>
        <v>0</v>
      </c>
      <c r="J56" s="26">
        <f>SUM(J57:J63)</f>
        <v>0</v>
      </c>
    </row>
    <row r="57" spans="1:10">
      <c r="A57" s="21">
        <v>192</v>
      </c>
      <c r="B57" s="27" t="s">
        <v>103</v>
      </c>
      <c r="C57" s="25"/>
      <c r="D57" s="25"/>
      <c r="E57" s="25"/>
      <c r="F57" s="21">
        <v>391</v>
      </c>
      <c r="G57" s="27" t="s">
        <v>104</v>
      </c>
      <c r="H57" s="25"/>
      <c r="I57" s="25"/>
      <c r="J57" s="25"/>
    </row>
    <row r="58" spans="1:10">
      <c r="A58" s="21">
        <v>193</v>
      </c>
      <c r="B58" s="27" t="s">
        <v>105</v>
      </c>
      <c r="C58" s="25"/>
      <c r="D58" s="25">
        <v>3833.14</v>
      </c>
      <c r="E58" s="25">
        <v>6969.26</v>
      </c>
      <c r="F58" s="21">
        <v>392</v>
      </c>
      <c r="G58" s="27" t="s">
        <v>103</v>
      </c>
      <c r="H58" s="25"/>
      <c r="I58" s="25"/>
      <c r="J58" s="25"/>
    </row>
    <row r="59" spans="1:10">
      <c r="A59" s="21">
        <v>195</v>
      </c>
      <c r="B59" s="27" t="s">
        <v>106</v>
      </c>
      <c r="C59" s="25">
        <v>439.53</v>
      </c>
      <c r="D59" s="25"/>
      <c r="E59" s="25">
        <v>-217</v>
      </c>
      <c r="F59" s="21">
        <v>393</v>
      </c>
      <c r="G59" s="27" t="s">
        <v>107</v>
      </c>
      <c r="H59" s="25"/>
      <c r="I59" s="25"/>
      <c r="J59" s="25"/>
    </row>
    <row r="60" spans="1:10">
      <c r="A60" s="21">
        <v>196</v>
      </c>
      <c r="B60" s="27" t="s">
        <v>108</v>
      </c>
      <c r="C60" s="25"/>
      <c r="D60" s="25"/>
      <c r="E60" s="25"/>
      <c r="F60" s="21">
        <v>397</v>
      </c>
      <c r="G60" s="27" t="s">
        <v>109</v>
      </c>
      <c r="H60" s="25"/>
      <c r="I60" s="25"/>
      <c r="J60" s="25"/>
    </row>
    <row r="61" spans="1:10">
      <c r="A61" s="21">
        <v>197</v>
      </c>
      <c r="B61" s="27" t="s">
        <v>110</v>
      </c>
      <c r="C61" s="25"/>
      <c r="D61" s="25"/>
      <c r="E61" s="25"/>
      <c r="F61" s="21">
        <v>399</v>
      </c>
      <c r="G61" s="27" t="s">
        <v>111</v>
      </c>
      <c r="H61" s="25"/>
      <c r="I61" s="25"/>
      <c r="J61" s="25"/>
    </row>
    <row r="62" spans="1:10">
      <c r="A62" s="21">
        <v>198</v>
      </c>
      <c r="B62" s="27" t="s">
        <v>112</v>
      </c>
      <c r="C62" s="25"/>
      <c r="D62" s="25"/>
      <c r="E62" s="25"/>
      <c r="F62" s="2"/>
      <c r="G62" s="32"/>
      <c r="H62" s="2"/>
      <c r="I62" s="32"/>
      <c r="J62" s="32"/>
    </row>
    <row r="63" spans="1:10">
      <c r="A63" s="33">
        <v>199</v>
      </c>
      <c r="B63" s="34" t="s">
        <v>113</v>
      </c>
      <c r="C63" s="35"/>
      <c r="D63" s="35"/>
      <c r="E63" s="35"/>
      <c r="F63" s="36"/>
      <c r="G63" s="37"/>
      <c r="H63" s="35"/>
      <c r="I63" s="35"/>
      <c r="J63" s="35"/>
    </row>
    <row r="64" spans="1:10">
      <c r="A64" s="38"/>
      <c r="B64" s="27"/>
      <c r="C64" s="5"/>
      <c r="D64" s="5"/>
      <c r="E64" s="5"/>
      <c r="F64" s="39"/>
      <c r="G64" s="27"/>
      <c r="H64" s="5"/>
      <c r="I64" s="40"/>
      <c r="J64" s="40"/>
    </row>
    <row r="65" spans="1:10">
      <c r="A65" s="73" t="s">
        <v>114</v>
      </c>
      <c r="B65" s="74"/>
      <c r="C65" s="5"/>
      <c r="D65" s="5"/>
      <c r="E65" s="5"/>
      <c r="F65" s="74" t="s">
        <v>115</v>
      </c>
      <c r="G65" s="74"/>
      <c r="H65" s="5"/>
      <c r="I65" s="30"/>
      <c r="J65" s="30"/>
    </row>
    <row r="66" spans="1:10">
      <c r="A66" s="75" t="s">
        <v>116</v>
      </c>
      <c r="B66" s="76"/>
      <c r="C66" s="77">
        <f>C6</f>
        <v>1103127.7000000002</v>
      </c>
      <c r="D66" s="78">
        <f>D6</f>
        <v>1523005.43</v>
      </c>
      <c r="E66" s="78">
        <f>E6</f>
        <v>2269388.7200000002</v>
      </c>
      <c r="F66" s="76" t="s">
        <v>117</v>
      </c>
      <c r="G66" s="76"/>
      <c r="H66" s="79">
        <f>H6</f>
        <v>174103.44</v>
      </c>
      <c r="I66" s="77">
        <f>I6</f>
        <v>84383.01999999999</v>
      </c>
      <c r="J66" s="77">
        <f>J6</f>
        <v>152236.31</v>
      </c>
    </row>
    <row r="67" spans="1:10">
      <c r="A67" s="68"/>
      <c r="B67" s="69"/>
      <c r="C67" s="5"/>
      <c r="D67" s="5"/>
      <c r="E67" s="5"/>
      <c r="F67" s="68"/>
      <c r="G67" s="69"/>
      <c r="H67" s="70"/>
      <c r="I67" s="71"/>
      <c r="J67" s="71"/>
    </row>
    <row r="68" spans="1:10">
      <c r="A68" s="68"/>
      <c r="B68" s="69"/>
      <c r="C68" s="6"/>
      <c r="D68" s="6"/>
      <c r="E68" s="6"/>
      <c r="F68" s="68"/>
      <c r="G68" s="69"/>
      <c r="H68" s="70"/>
      <c r="I68" s="70"/>
      <c r="J68" s="69"/>
    </row>
  </sheetData>
  <mergeCells count="6">
    <mergeCell ref="B2:I2"/>
    <mergeCell ref="B3:I3"/>
    <mergeCell ref="A65:B65"/>
    <mergeCell ref="F65:G65"/>
    <mergeCell ref="A66:B66"/>
    <mergeCell ref="F66:G6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1"/>
  <sheetViews>
    <sheetView topLeftCell="A46" workbookViewId="0">
      <selection activeCell="C78" sqref="C78"/>
    </sheetView>
  </sheetViews>
  <sheetFormatPr defaultRowHeight="15"/>
  <cols>
    <col min="1" max="1" width="3.7109375" style="1" customWidth="1"/>
    <col min="2" max="2" width="27" style="2" customWidth="1"/>
    <col min="3" max="3" width="11.42578125" style="3" customWidth="1"/>
    <col min="4" max="4" width="9.85546875" style="3" customWidth="1"/>
    <col min="5" max="5" width="10.42578125" style="3" customWidth="1"/>
    <col min="6" max="6" width="4.140625" style="1" customWidth="1"/>
    <col min="7" max="7" width="28.7109375" style="2" customWidth="1"/>
    <col min="8" max="8" width="12.28515625" style="3" customWidth="1"/>
    <col min="9" max="9" width="11.28515625" style="3" bestFit="1" customWidth="1"/>
    <col min="10" max="10" width="11.28515625" style="2" bestFit="1" customWidth="1"/>
  </cols>
  <sheetData>
    <row r="2" spans="1:10">
      <c r="B2" s="72" t="s">
        <v>0</v>
      </c>
      <c r="C2" s="72"/>
      <c r="D2" s="72"/>
      <c r="E2" s="72"/>
      <c r="F2" s="72"/>
      <c r="G2" s="72"/>
      <c r="H2" s="72"/>
      <c r="I2" s="72"/>
    </row>
    <row r="3" spans="1:10">
      <c r="A3" s="2"/>
      <c r="B3" s="72" t="s">
        <v>1</v>
      </c>
      <c r="C3" s="72"/>
      <c r="D3" s="72"/>
      <c r="E3" s="72"/>
      <c r="F3" s="72"/>
      <c r="G3" s="72"/>
      <c r="H3" s="72"/>
      <c r="I3" s="72"/>
      <c r="J3" s="4"/>
    </row>
    <row r="4" spans="1:10">
      <c r="C4" s="5"/>
      <c r="H4" s="6"/>
      <c r="I4" s="5"/>
    </row>
    <row r="5" spans="1:10">
      <c r="A5" s="7"/>
      <c r="B5" s="8"/>
      <c r="C5" s="9">
        <v>40543</v>
      </c>
      <c r="D5" s="10">
        <v>40908</v>
      </c>
      <c r="E5" s="10">
        <v>41152</v>
      </c>
      <c r="F5" s="46"/>
      <c r="G5" s="47"/>
      <c r="H5" s="9">
        <v>40543</v>
      </c>
      <c r="I5" s="10">
        <v>40908</v>
      </c>
      <c r="J5" s="10">
        <v>41152</v>
      </c>
    </row>
    <row r="6" spans="1:10">
      <c r="A6" s="17">
        <v>2</v>
      </c>
      <c r="B6" s="22" t="s">
        <v>118</v>
      </c>
      <c r="C6" s="15">
        <f>SUM(C7+C14+C22+C36+C47+C56+C62+C66)</f>
        <v>222306.84</v>
      </c>
      <c r="D6" s="16">
        <f>SUM(D7+D14+D22+D36+D47+D56+D62+D66)</f>
        <v>255310.51</v>
      </c>
      <c r="E6" s="16">
        <f>SUM(E7+E14+E22+E36+E47+E56+E62+E66)</f>
        <v>279119.67</v>
      </c>
      <c r="F6" s="13">
        <v>4</v>
      </c>
      <c r="G6" s="19" t="s">
        <v>119</v>
      </c>
      <c r="H6" s="15">
        <f>SUM(H7+H16+H22+H29+H32+H35+H39)</f>
        <v>0</v>
      </c>
      <c r="I6" s="16">
        <f>SUM(I7+I16+I22+I29+I32+I35+I39)</f>
        <v>66957.61</v>
      </c>
      <c r="J6" s="16">
        <f>SUM(J7+J16+J22+J29+J32+J35+J39)</f>
        <v>66957.61</v>
      </c>
    </row>
    <row r="7" spans="1:10">
      <c r="A7" s="17">
        <v>22</v>
      </c>
      <c r="B7" s="22" t="s">
        <v>29</v>
      </c>
      <c r="C7" s="20">
        <f>SUM(C8,C9,-C10,-C11,C12,-C13)</f>
        <v>535.5</v>
      </c>
      <c r="D7" s="20">
        <f>SUM(D8,D9,-D10,-D11,D12,-D13)</f>
        <v>535.5</v>
      </c>
      <c r="E7" s="20">
        <f>SUM(E8,E9,-E10,-E11,E12,-E13)</f>
        <v>535.5</v>
      </c>
      <c r="F7" s="13">
        <v>40</v>
      </c>
      <c r="G7" s="19" t="s">
        <v>6</v>
      </c>
      <c r="H7" s="20">
        <f>SUM(H8,H9,-H10,H11,H12,H13,-H14,H15)</f>
        <v>0</v>
      </c>
      <c r="I7" s="20">
        <f>SUM(I8,I9,-I10,I11,I12,I13,-I14,I15)</f>
        <v>0</v>
      </c>
      <c r="J7" s="20">
        <f>SUM(J8,J9,-J10,J11,J12,J13,-J14,J15)</f>
        <v>0</v>
      </c>
    </row>
    <row r="8" spans="1:10">
      <c r="A8" s="21">
        <v>220</v>
      </c>
      <c r="B8" s="28" t="s">
        <v>31</v>
      </c>
      <c r="C8" s="25"/>
      <c r="D8" s="25"/>
      <c r="E8" s="25"/>
      <c r="F8" s="48">
        <v>400</v>
      </c>
      <c r="G8" s="49" t="s">
        <v>8</v>
      </c>
      <c r="H8" s="25"/>
      <c r="I8" s="25"/>
      <c r="J8" s="25"/>
    </row>
    <row r="9" spans="1:10">
      <c r="A9" s="21">
        <v>221</v>
      </c>
      <c r="B9" s="29" t="s">
        <v>33</v>
      </c>
      <c r="C9" s="25"/>
      <c r="D9" s="25"/>
      <c r="E9" s="25"/>
      <c r="F9" s="48">
        <v>401</v>
      </c>
      <c r="G9" s="28" t="s">
        <v>10</v>
      </c>
      <c r="H9" s="25"/>
      <c r="I9" s="25"/>
      <c r="J9" s="25"/>
    </row>
    <row r="10" spans="1:10">
      <c r="A10" s="21">
        <v>222</v>
      </c>
      <c r="B10" s="29" t="s">
        <v>35</v>
      </c>
      <c r="C10" s="25"/>
      <c r="D10" s="25"/>
      <c r="E10" s="25"/>
      <c r="F10" s="21">
        <v>402</v>
      </c>
      <c r="G10" s="28" t="s">
        <v>12</v>
      </c>
      <c r="H10" s="25"/>
      <c r="I10" s="25"/>
      <c r="J10" s="25"/>
    </row>
    <row r="11" spans="1:10">
      <c r="A11" s="21">
        <v>224</v>
      </c>
      <c r="B11" s="29" t="s">
        <v>120</v>
      </c>
      <c r="C11" s="25"/>
      <c r="D11" s="25"/>
      <c r="E11" s="25"/>
      <c r="F11" s="48">
        <v>405</v>
      </c>
      <c r="G11" s="49" t="s">
        <v>121</v>
      </c>
      <c r="H11" s="25"/>
      <c r="I11" s="25"/>
      <c r="J11" s="25"/>
    </row>
    <row r="12" spans="1:10">
      <c r="A12" s="21">
        <v>226</v>
      </c>
      <c r="B12" s="29" t="s">
        <v>41</v>
      </c>
      <c r="C12" s="25">
        <v>535.5</v>
      </c>
      <c r="D12" s="25">
        <v>535.5</v>
      </c>
      <c r="E12" s="25">
        <v>535.5</v>
      </c>
      <c r="F12" s="48">
        <v>407</v>
      </c>
      <c r="G12" s="49" t="s">
        <v>122</v>
      </c>
      <c r="H12" s="25"/>
      <c r="I12" s="25"/>
      <c r="J12" s="25"/>
    </row>
    <row r="13" spans="1:10">
      <c r="A13" s="21">
        <v>229</v>
      </c>
      <c r="B13" s="29" t="s">
        <v>123</v>
      </c>
      <c r="C13" s="25"/>
      <c r="D13" s="25"/>
      <c r="E13" s="25"/>
      <c r="F13" s="48"/>
      <c r="G13" s="49" t="s">
        <v>124</v>
      </c>
      <c r="H13" s="25"/>
      <c r="I13" s="25"/>
      <c r="J13" s="25"/>
    </row>
    <row r="14" spans="1:10">
      <c r="A14" s="17">
        <v>23</v>
      </c>
      <c r="B14" s="22" t="s">
        <v>49</v>
      </c>
      <c r="C14" s="26">
        <f>SUM(C15,C16,C17,C18,C19,-C20,-C21)</f>
        <v>0</v>
      </c>
      <c r="D14" s="26">
        <f>SUM(D15,D16,D17,D18,D19,-D20,-D21)</f>
        <v>0</v>
      </c>
      <c r="E14" s="26">
        <f>SUM(E15,E16,E17,E18,E19,-E20,-E21)</f>
        <v>13.68</v>
      </c>
      <c r="F14" s="48">
        <v>408</v>
      </c>
      <c r="G14" s="49" t="s">
        <v>125</v>
      </c>
      <c r="H14" s="25"/>
      <c r="I14" s="25"/>
      <c r="J14" s="25"/>
    </row>
    <row r="15" spans="1:10">
      <c r="A15" s="21">
        <v>231</v>
      </c>
      <c r="B15" s="29" t="s">
        <v>51</v>
      </c>
      <c r="C15" s="25"/>
      <c r="D15" s="25"/>
      <c r="E15" s="25"/>
      <c r="F15" s="48">
        <v>409</v>
      </c>
      <c r="G15" s="49" t="s">
        <v>26</v>
      </c>
      <c r="H15" s="25"/>
      <c r="I15" s="25"/>
      <c r="J15" s="25"/>
    </row>
    <row r="16" spans="1:10">
      <c r="A16" s="21">
        <v>232</v>
      </c>
      <c r="B16" s="29" t="s">
        <v>53</v>
      </c>
      <c r="C16" s="25"/>
      <c r="D16" s="25"/>
      <c r="E16" s="25"/>
      <c r="F16" s="13">
        <v>42</v>
      </c>
      <c r="G16" s="19" t="s">
        <v>28</v>
      </c>
      <c r="H16" s="26">
        <f>SUM(H17,H18,-H19,H20,H21)</f>
        <v>0</v>
      </c>
      <c r="I16" s="26">
        <f>SUM(I17,I18,-I19,I20,I21)</f>
        <v>0</v>
      </c>
      <c r="J16" s="26">
        <f>SUM(J17,J18,-J19,J20,J21)</f>
        <v>0</v>
      </c>
    </row>
    <row r="17" spans="1:10">
      <c r="A17" s="21">
        <v>233</v>
      </c>
      <c r="B17" s="29" t="s">
        <v>55</v>
      </c>
      <c r="C17" s="25"/>
      <c r="D17" s="25"/>
      <c r="E17" s="25"/>
      <c r="F17" s="48">
        <v>420</v>
      </c>
      <c r="G17" s="49" t="s">
        <v>30</v>
      </c>
      <c r="H17" s="25"/>
      <c r="I17" s="25"/>
      <c r="J17" s="25"/>
    </row>
    <row r="18" spans="1:10">
      <c r="A18" s="21">
        <v>235</v>
      </c>
      <c r="B18" s="29" t="s">
        <v>57</v>
      </c>
      <c r="C18" s="25"/>
      <c r="D18" s="25"/>
      <c r="E18" s="25"/>
      <c r="F18" s="48">
        <v>421</v>
      </c>
      <c r="G18" s="49" t="s">
        <v>32</v>
      </c>
      <c r="H18" s="25"/>
      <c r="I18" s="25"/>
      <c r="J18" s="25"/>
    </row>
    <row r="19" spans="1:10">
      <c r="A19" s="21">
        <v>236</v>
      </c>
      <c r="B19" s="29" t="s">
        <v>59</v>
      </c>
      <c r="C19" s="25"/>
      <c r="D19" s="25"/>
      <c r="E19" s="25">
        <v>13.68</v>
      </c>
      <c r="F19" s="48">
        <v>422</v>
      </c>
      <c r="G19" s="49" t="s">
        <v>34</v>
      </c>
      <c r="H19" s="25"/>
      <c r="I19" s="25"/>
      <c r="J19" s="25"/>
    </row>
    <row r="20" spans="1:10">
      <c r="A20" s="21">
        <v>237</v>
      </c>
      <c r="B20" s="29" t="s">
        <v>126</v>
      </c>
      <c r="C20" s="25"/>
      <c r="D20" s="25"/>
      <c r="E20" s="25"/>
      <c r="F20" s="48">
        <v>426</v>
      </c>
      <c r="G20" s="49" t="s">
        <v>36</v>
      </c>
      <c r="H20" s="25"/>
      <c r="I20" s="25"/>
      <c r="J20" s="25"/>
    </row>
    <row r="21" spans="1:10">
      <c r="A21" s="21">
        <v>239</v>
      </c>
      <c r="B21" s="29" t="s">
        <v>123</v>
      </c>
      <c r="C21" s="25"/>
      <c r="D21" s="25"/>
      <c r="E21" s="25"/>
      <c r="F21" s="48">
        <v>429</v>
      </c>
      <c r="G21" s="49" t="s">
        <v>38</v>
      </c>
      <c r="H21" s="25"/>
      <c r="I21" s="25"/>
      <c r="J21" s="25"/>
    </row>
    <row r="22" spans="1:10">
      <c r="A22" s="17">
        <v>24</v>
      </c>
      <c r="B22" s="22" t="s">
        <v>127</v>
      </c>
      <c r="C22" s="26">
        <f>SUM(C23,-C24,-C25,C26,-C27,-C28,-C29,C30,-C31,-C32,-C33,-C34,-C35)</f>
        <v>0</v>
      </c>
      <c r="D22" s="26">
        <f>SUM(D23,-D24,-D25,D26,-D27,-D28,-D29,D30,-D31,-D32,-D33,-D34,-D35)</f>
        <v>0</v>
      </c>
      <c r="E22" s="26">
        <f>SUM(E23,-E24,-E25,E26,-E27,-E28,-E29,E30,-E31,-E32,-E33,-E34,-E35)</f>
        <v>0</v>
      </c>
      <c r="F22" s="13">
        <v>43</v>
      </c>
      <c r="G22" s="19" t="s">
        <v>40</v>
      </c>
      <c r="H22" s="26">
        <f>SUM(H23,H24,H25,H26,-H27,H28)</f>
        <v>0</v>
      </c>
      <c r="I22" s="26">
        <f>SUM(I23,I24,I25,I26,-I27,I28)</f>
        <v>0</v>
      </c>
      <c r="J22" s="26">
        <f>SUM(J23,J24,J25,J26,-J27,J28)</f>
        <v>0</v>
      </c>
    </row>
    <row r="23" spans="1:10">
      <c r="A23" s="21">
        <v>240</v>
      </c>
      <c r="B23" s="29" t="s">
        <v>128</v>
      </c>
      <c r="C23" s="25"/>
      <c r="D23" s="25"/>
      <c r="E23" s="25"/>
      <c r="F23" s="48">
        <v>431</v>
      </c>
      <c r="G23" s="49" t="s">
        <v>42</v>
      </c>
      <c r="H23" s="25"/>
      <c r="I23" s="25"/>
      <c r="J23" s="25"/>
    </row>
    <row r="24" spans="1:10">
      <c r="A24" s="21">
        <v>241</v>
      </c>
      <c r="B24" s="29" t="s">
        <v>129</v>
      </c>
      <c r="C24" s="25"/>
      <c r="D24" s="25"/>
      <c r="E24" s="25"/>
      <c r="F24" s="48">
        <v>432</v>
      </c>
      <c r="G24" s="49" t="s">
        <v>44</v>
      </c>
      <c r="H24" s="25"/>
      <c r="I24" s="25"/>
      <c r="J24" s="25"/>
    </row>
    <row r="25" spans="1:10">
      <c r="A25" s="21"/>
      <c r="B25" s="29" t="s">
        <v>27</v>
      </c>
      <c r="C25" s="25"/>
      <c r="D25" s="25"/>
      <c r="E25" s="25"/>
      <c r="F25" s="48">
        <v>433</v>
      </c>
      <c r="G25" s="49" t="s">
        <v>46</v>
      </c>
      <c r="H25" s="25"/>
      <c r="I25" s="25"/>
      <c r="J25" s="25"/>
    </row>
    <row r="26" spans="1:10">
      <c r="A26" s="21">
        <v>242</v>
      </c>
      <c r="B26" s="29" t="s">
        <v>130</v>
      </c>
      <c r="C26" s="25"/>
      <c r="D26" s="25"/>
      <c r="E26" s="25"/>
      <c r="F26" s="48">
        <v>436</v>
      </c>
      <c r="G26" s="49" t="s">
        <v>50</v>
      </c>
      <c r="H26" s="25"/>
      <c r="I26" s="25"/>
      <c r="J26" s="25"/>
    </row>
    <row r="27" spans="1:10">
      <c r="A27" s="21">
        <v>243</v>
      </c>
      <c r="B27" s="29" t="s">
        <v>131</v>
      </c>
      <c r="C27" s="25"/>
      <c r="D27" s="25"/>
      <c r="E27" s="25"/>
      <c r="F27" s="48">
        <v>437</v>
      </c>
      <c r="G27" s="49" t="s">
        <v>52</v>
      </c>
      <c r="H27" s="25"/>
      <c r="I27" s="25"/>
      <c r="J27" s="25"/>
    </row>
    <row r="28" spans="1:10">
      <c r="A28" s="21">
        <v>244</v>
      </c>
      <c r="B28" s="29" t="s">
        <v>132</v>
      </c>
      <c r="C28" s="25"/>
      <c r="D28" s="25"/>
      <c r="E28" s="25"/>
      <c r="F28" s="48">
        <v>438</v>
      </c>
      <c r="G28" s="49" t="s">
        <v>133</v>
      </c>
      <c r="H28" s="25"/>
      <c r="I28" s="25"/>
      <c r="J28" s="25"/>
    </row>
    <row r="29" spans="1:10">
      <c r="A29" s="21"/>
      <c r="B29" s="29" t="s">
        <v>134</v>
      </c>
      <c r="C29" s="25"/>
      <c r="D29" s="25"/>
      <c r="E29" s="25"/>
      <c r="F29" s="13">
        <v>44</v>
      </c>
      <c r="G29" s="19" t="s">
        <v>54</v>
      </c>
      <c r="H29" s="26">
        <f>SUM(H30:H31)</f>
        <v>0</v>
      </c>
      <c r="I29" s="26">
        <f>SUM(I30:I31)</f>
        <v>0</v>
      </c>
      <c r="J29" s="26">
        <f>SUM(J30:J31)</f>
        <v>0</v>
      </c>
    </row>
    <row r="30" spans="1:10">
      <c r="A30" s="21">
        <v>245</v>
      </c>
      <c r="B30" s="29" t="s">
        <v>135</v>
      </c>
      <c r="C30" s="25"/>
      <c r="D30" s="25"/>
      <c r="E30" s="25"/>
      <c r="F30" s="48">
        <v>440</v>
      </c>
      <c r="G30" s="50" t="s">
        <v>56</v>
      </c>
      <c r="H30" s="26"/>
      <c r="I30" s="26"/>
      <c r="J30" s="26"/>
    </row>
    <row r="31" spans="1:10">
      <c r="A31" s="21">
        <v>246</v>
      </c>
      <c r="B31" s="29" t="s">
        <v>136</v>
      </c>
      <c r="C31" s="25"/>
      <c r="D31" s="25"/>
      <c r="E31" s="25"/>
      <c r="F31" s="48">
        <v>449</v>
      </c>
      <c r="G31" s="50" t="s">
        <v>58</v>
      </c>
      <c r="H31" s="26"/>
      <c r="I31" s="26"/>
      <c r="J31" s="26"/>
    </row>
    <row r="32" spans="1:10">
      <c r="A32" s="21"/>
      <c r="B32" s="29" t="s">
        <v>137</v>
      </c>
      <c r="C32" s="25"/>
      <c r="D32" s="25"/>
      <c r="E32" s="25"/>
      <c r="F32" s="13">
        <v>47</v>
      </c>
      <c r="G32" s="19" t="s">
        <v>78</v>
      </c>
      <c r="H32" s="26">
        <f>SUM(H33:H34)</f>
        <v>0</v>
      </c>
      <c r="I32" s="26">
        <f>SUM(I33:I34)</f>
        <v>66957.61</v>
      </c>
      <c r="J32" s="26">
        <f>SUM(J33:J34)</f>
        <v>66957.61</v>
      </c>
    </row>
    <row r="33" spans="1:10">
      <c r="A33" s="21">
        <v>247</v>
      </c>
      <c r="B33" s="29" t="s">
        <v>138</v>
      </c>
      <c r="C33" s="25"/>
      <c r="D33" s="25"/>
      <c r="E33" s="25"/>
      <c r="F33" s="48">
        <v>472</v>
      </c>
      <c r="G33" s="49" t="s">
        <v>139</v>
      </c>
      <c r="H33" s="25"/>
      <c r="I33" s="25">
        <v>66957.61</v>
      </c>
      <c r="J33" s="25">
        <v>66957.61</v>
      </c>
    </row>
    <row r="34" spans="1:10">
      <c r="A34" s="21"/>
      <c r="B34" s="29" t="s">
        <v>134</v>
      </c>
      <c r="C34" s="25"/>
      <c r="D34" s="25"/>
      <c r="E34" s="25"/>
      <c r="F34" s="48">
        <v>479</v>
      </c>
      <c r="G34" s="49" t="s">
        <v>92</v>
      </c>
      <c r="H34" s="25"/>
      <c r="I34" s="25"/>
      <c r="J34" s="25"/>
    </row>
    <row r="35" spans="1:10">
      <c r="A35" s="21">
        <v>249</v>
      </c>
      <c r="B35" s="29" t="s">
        <v>140</v>
      </c>
      <c r="C35" s="25"/>
      <c r="D35" s="25"/>
      <c r="E35" s="25"/>
      <c r="F35" s="13">
        <v>48</v>
      </c>
      <c r="G35" s="19" t="s">
        <v>141</v>
      </c>
      <c r="H35" s="26">
        <f>SUM(H37:H38)</f>
        <v>0</v>
      </c>
      <c r="I35" s="26">
        <f>SUM(I37:I38)</f>
        <v>0</v>
      </c>
      <c r="J35" s="26">
        <f>SUM(J37:J38)</f>
        <v>0</v>
      </c>
    </row>
    <row r="36" spans="1:10">
      <c r="A36" s="17">
        <v>25</v>
      </c>
      <c r="B36" s="22" t="s">
        <v>142</v>
      </c>
      <c r="C36" s="26">
        <f>SUM(C37,C38,C39,C40,C41,C42,C43,-C44,C45,C46)</f>
        <v>211616.19999999998</v>
      </c>
      <c r="D36" s="26">
        <f>SUM(D37,D38,D39,D40,D41,D42,D43,-D44,D45,D46)</f>
        <v>238458.32</v>
      </c>
      <c r="E36" s="26">
        <f>SUM(E37,E38,E39,E40,E41,E42,E43,-E44,E45,E46)</f>
        <v>262100.38</v>
      </c>
      <c r="F36" s="13"/>
      <c r="G36" s="19" t="s">
        <v>143</v>
      </c>
      <c r="H36" s="26"/>
      <c r="I36" s="26"/>
      <c r="J36" s="26"/>
    </row>
    <row r="37" spans="1:10">
      <c r="A37" s="21">
        <v>250</v>
      </c>
      <c r="B37" s="29" t="s">
        <v>144</v>
      </c>
      <c r="C37" s="25"/>
      <c r="D37" s="25"/>
      <c r="E37" s="25"/>
      <c r="F37" s="48">
        <v>480</v>
      </c>
      <c r="G37" s="49" t="s">
        <v>145</v>
      </c>
      <c r="H37" s="25"/>
      <c r="I37" s="25"/>
      <c r="J37" s="25"/>
    </row>
    <row r="38" spans="1:10">
      <c r="A38" s="21">
        <v>251</v>
      </c>
      <c r="B38" s="29" t="s">
        <v>146</v>
      </c>
      <c r="C38" s="25">
        <v>2518</v>
      </c>
      <c r="D38" s="25">
        <v>2518</v>
      </c>
      <c r="E38" s="25">
        <v>2518</v>
      </c>
      <c r="F38" s="48">
        <v>481</v>
      </c>
      <c r="G38" s="49" t="s">
        <v>100</v>
      </c>
      <c r="H38" s="25"/>
      <c r="I38" s="25"/>
      <c r="J38" s="25"/>
    </row>
    <row r="39" spans="1:10">
      <c r="A39" s="21">
        <v>252</v>
      </c>
      <c r="B39" s="29" t="s">
        <v>147</v>
      </c>
      <c r="C39" s="25"/>
      <c r="D39" s="25"/>
      <c r="E39" s="25"/>
      <c r="F39" s="13">
        <v>49</v>
      </c>
      <c r="G39" s="19" t="s">
        <v>148</v>
      </c>
      <c r="H39" s="26">
        <f>SUM(H40:H43)</f>
        <v>0</v>
      </c>
      <c r="I39" s="26">
        <f>SUM(I40:I43)</f>
        <v>0</v>
      </c>
      <c r="J39" s="26">
        <f>SUM(J40:J43)</f>
        <v>0</v>
      </c>
    </row>
    <row r="40" spans="1:10">
      <c r="A40" s="21">
        <v>253</v>
      </c>
      <c r="B40" s="29" t="s">
        <v>149</v>
      </c>
      <c r="C40" s="25">
        <v>2925.69</v>
      </c>
      <c r="D40" s="25">
        <v>2925.69</v>
      </c>
      <c r="E40" s="25">
        <v>2925.69</v>
      </c>
      <c r="F40" s="48">
        <v>492</v>
      </c>
      <c r="G40" s="49" t="s">
        <v>150</v>
      </c>
      <c r="H40" s="25"/>
      <c r="I40" s="25"/>
      <c r="J40" s="25"/>
    </row>
    <row r="41" spans="1:10">
      <c r="A41" s="21">
        <v>254</v>
      </c>
      <c r="B41" s="29" t="s">
        <v>151</v>
      </c>
      <c r="C41" s="25">
        <v>63341.93</v>
      </c>
      <c r="D41" s="25">
        <v>63341.93</v>
      </c>
      <c r="E41" s="25">
        <v>63341.93</v>
      </c>
      <c r="F41" s="48"/>
      <c r="G41" s="49" t="s">
        <v>152</v>
      </c>
      <c r="H41" s="25"/>
      <c r="I41" s="25"/>
      <c r="J41" s="25"/>
    </row>
    <row r="42" spans="1:10">
      <c r="A42" s="21">
        <v>255</v>
      </c>
      <c r="B42" s="29" t="s">
        <v>153</v>
      </c>
      <c r="C42" s="25">
        <v>142830.57999999999</v>
      </c>
      <c r="D42" s="25">
        <v>169672.7</v>
      </c>
      <c r="E42" s="25">
        <v>193314.76</v>
      </c>
      <c r="F42" s="48">
        <v>493</v>
      </c>
      <c r="G42" s="49" t="s">
        <v>154</v>
      </c>
      <c r="H42" s="25"/>
      <c r="I42" s="25"/>
      <c r="J42" s="25"/>
    </row>
    <row r="43" spans="1:10">
      <c r="A43" s="21">
        <v>256</v>
      </c>
      <c r="B43" s="29" t="s">
        <v>155</v>
      </c>
      <c r="C43" s="25"/>
      <c r="D43" s="25"/>
      <c r="E43" s="25"/>
      <c r="F43" s="48">
        <v>499</v>
      </c>
      <c r="G43" s="49" t="s">
        <v>156</v>
      </c>
      <c r="H43" s="25"/>
      <c r="I43" s="25"/>
      <c r="J43" s="25"/>
    </row>
    <row r="44" spans="1:10">
      <c r="A44" s="21">
        <v>257</v>
      </c>
      <c r="B44" s="29" t="s">
        <v>157</v>
      </c>
      <c r="C44" s="25"/>
      <c r="D44" s="25"/>
      <c r="E44" s="25"/>
      <c r="F44" s="48"/>
      <c r="G44" s="19" t="s">
        <v>158</v>
      </c>
      <c r="H44" s="26">
        <f>H6</f>
        <v>0</v>
      </c>
      <c r="I44" s="26">
        <f>I6</f>
        <v>66957.61</v>
      </c>
      <c r="J44" s="26">
        <f>J6</f>
        <v>66957.61</v>
      </c>
    </row>
    <row r="45" spans="1:10">
      <c r="A45" s="21">
        <v>258</v>
      </c>
      <c r="B45" s="29" t="s">
        <v>159</v>
      </c>
      <c r="C45" s="25"/>
      <c r="D45" s="25"/>
      <c r="E45" s="25"/>
      <c r="F45" s="48"/>
      <c r="G45" s="19" t="s">
        <v>160</v>
      </c>
      <c r="H45" s="26"/>
      <c r="I45" s="26"/>
      <c r="J45" s="26"/>
    </row>
    <row r="46" spans="1:10">
      <c r="A46" s="21">
        <v>259</v>
      </c>
      <c r="B46" s="29" t="s">
        <v>161</v>
      </c>
      <c r="C46" s="25"/>
      <c r="D46" s="25"/>
      <c r="E46" s="25"/>
      <c r="F46" s="13">
        <v>5</v>
      </c>
      <c r="G46" s="19" t="s">
        <v>162</v>
      </c>
      <c r="H46" s="26">
        <f>SUM(H47+H52+H59+H65+H67+H69)</f>
        <v>1151331.0999999999</v>
      </c>
      <c r="I46" s="26">
        <f>SUM(I47+I52+I59+I65+I67+I69)</f>
        <v>1626975.3099999998</v>
      </c>
      <c r="J46" s="26">
        <f>SUM(J47+J52+J59+J65+J67+J69)</f>
        <v>2329314.4700000007</v>
      </c>
    </row>
    <row r="47" spans="1:10">
      <c r="A47" s="17">
        <v>26</v>
      </c>
      <c r="B47" s="22" t="s">
        <v>163</v>
      </c>
      <c r="C47" s="26">
        <f>SUM(C48,C49,C50,C51,C52,C53,-C54,C55)</f>
        <v>770.13</v>
      </c>
      <c r="D47" s="26">
        <f>SUM(D48,D49,D50,D51,D52,D53,-D54,D55)</f>
        <v>10585.779999999999</v>
      </c>
      <c r="E47" s="26">
        <f>SUM(E48,E49,E50,E51,E52,E53,-E54,E55)</f>
        <v>10585.779999999999</v>
      </c>
      <c r="F47" s="13">
        <v>50</v>
      </c>
      <c r="G47" s="19" t="s">
        <v>164</v>
      </c>
      <c r="H47" s="26">
        <f>SUM(H48,-H49,H50,-H51)</f>
        <v>0</v>
      </c>
      <c r="I47" s="26">
        <f>SUM(I48,-I49,I50,-I51)</f>
        <v>0</v>
      </c>
      <c r="J47" s="26">
        <f>SUM(J48,-J49,J50,-J51)</f>
        <v>0</v>
      </c>
    </row>
    <row r="48" spans="1:10">
      <c r="A48" s="21">
        <v>260</v>
      </c>
      <c r="B48" s="29" t="s">
        <v>165</v>
      </c>
      <c r="C48" s="25"/>
      <c r="D48" s="25">
        <v>9166.65</v>
      </c>
      <c r="E48" s="25">
        <v>9166.65</v>
      </c>
      <c r="F48" s="48">
        <v>500</v>
      </c>
      <c r="G48" s="49" t="s">
        <v>166</v>
      </c>
      <c r="H48" s="25"/>
      <c r="I48" s="25"/>
      <c r="J48" s="25"/>
    </row>
    <row r="49" spans="1:10">
      <c r="A49" s="21">
        <v>261</v>
      </c>
      <c r="B49" s="29" t="s">
        <v>167</v>
      </c>
      <c r="C49" s="25"/>
      <c r="D49" s="25"/>
      <c r="E49" s="25"/>
      <c r="F49" s="48">
        <v>501</v>
      </c>
      <c r="G49" s="49" t="s">
        <v>168</v>
      </c>
      <c r="H49" s="25"/>
      <c r="I49" s="25"/>
      <c r="J49" s="25"/>
    </row>
    <row r="50" spans="1:10">
      <c r="A50" s="21">
        <v>262</v>
      </c>
      <c r="B50" s="29" t="s">
        <v>169</v>
      </c>
      <c r="C50" s="25"/>
      <c r="D50" s="25"/>
      <c r="E50" s="25"/>
      <c r="F50" s="48">
        <v>502</v>
      </c>
      <c r="G50" s="49" t="s">
        <v>170</v>
      </c>
      <c r="H50" s="25"/>
      <c r="I50" s="25"/>
      <c r="J50" s="25"/>
    </row>
    <row r="51" spans="1:10">
      <c r="A51" s="21">
        <v>263</v>
      </c>
      <c r="B51" s="29" t="s">
        <v>171</v>
      </c>
      <c r="C51" s="25"/>
      <c r="D51" s="25"/>
      <c r="E51" s="25"/>
      <c r="F51" s="48">
        <v>503</v>
      </c>
      <c r="G51" s="49" t="s">
        <v>172</v>
      </c>
      <c r="H51" s="25"/>
      <c r="I51" s="25"/>
      <c r="J51" s="25"/>
    </row>
    <row r="52" spans="1:10">
      <c r="A52" s="21">
        <v>264</v>
      </c>
      <c r="B52" s="29" t="s">
        <v>173</v>
      </c>
      <c r="C52" s="25"/>
      <c r="D52" s="25"/>
      <c r="E52" s="25"/>
      <c r="F52" s="13">
        <v>52</v>
      </c>
      <c r="G52" s="19" t="s">
        <v>174</v>
      </c>
      <c r="H52" s="26">
        <f>SUM(H53:H58)</f>
        <v>0</v>
      </c>
      <c r="I52" s="26">
        <f>SUM(I53:I58)</f>
        <v>0</v>
      </c>
      <c r="J52" s="26">
        <f>SUM(J53:J58)</f>
        <v>0</v>
      </c>
    </row>
    <row r="53" spans="1:10">
      <c r="A53" s="21">
        <v>267</v>
      </c>
      <c r="B53" s="29" t="s">
        <v>175</v>
      </c>
      <c r="C53" s="25">
        <v>770.13</v>
      </c>
      <c r="D53" s="25">
        <v>1419.13</v>
      </c>
      <c r="E53" s="25">
        <v>1419.13</v>
      </c>
      <c r="F53" s="48">
        <v>520</v>
      </c>
      <c r="G53" s="49" t="s">
        <v>176</v>
      </c>
      <c r="H53" s="25"/>
      <c r="I53" s="25"/>
      <c r="J53" s="25"/>
    </row>
    <row r="54" spans="1:10">
      <c r="A54" s="21">
        <v>268</v>
      </c>
      <c r="B54" s="28" t="s">
        <v>157</v>
      </c>
      <c r="C54" s="25"/>
      <c r="D54" s="25"/>
      <c r="E54" s="25"/>
      <c r="F54" s="48">
        <v>521</v>
      </c>
      <c r="G54" s="49" t="s">
        <v>177</v>
      </c>
      <c r="H54" s="25"/>
      <c r="I54" s="25"/>
      <c r="J54" s="25"/>
    </row>
    <row r="55" spans="1:10">
      <c r="A55" s="21">
        <v>269</v>
      </c>
      <c r="B55" s="28" t="s">
        <v>161</v>
      </c>
      <c r="C55" s="25"/>
      <c r="D55" s="25"/>
      <c r="E55" s="25"/>
      <c r="F55" s="48">
        <v>522</v>
      </c>
      <c r="G55" s="49" t="s">
        <v>178</v>
      </c>
      <c r="H55" s="25"/>
      <c r="I55" s="25"/>
      <c r="J55" s="25"/>
    </row>
    <row r="56" spans="1:10">
      <c r="A56" s="17">
        <v>27</v>
      </c>
      <c r="B56" s="22" t="s">
        <v>179</v>
      </c>
      <c r="C56" s="26">
        <f>SUM(C57,C58,C59,-C60,C61)</f>
        <v>0</v>
      </c>
      <c r="D56" s="26">
        <f>SUM(D57,D58,D59,-D60,D61)</f>
        <v>0</v>
      </c>
      <c r="E56" s="26">
        <f>SUM(E57,E58,E59,-E60,E61)</f>
        <v>0</v>
      </c>
      <c r="F56" s="48">
        <v>523</v>
      </c>
      <c r="G56" s="49" t="s">
        <v>180</v>
      </c>
      <c r="H56" s="25"/>
      <c r="I56" s="25"/>
      <c r="J56" s="25"/>
    </row>
    <row r="57" spans="1:10">
      <c r="A57" s="21">
        <v>271</v>
      </c>
      <c r="B57" s="29" t="s">
        <v>181</v>
      </c>
      <c r="C57" s="25"/>
      <c r="D57" s="25"/>
      <c r="E57" s="25"/>
      <c r="F57" s="48">
        <v>524</v>
      </c>
      <c r="G57" s="49" t="s">
        <v>182</v>
      </c>
      <c r="H57" s="25"/>
      <c r="I57" s="25"/>
      <c r="J57" s="25"/>
    </row>
    <row r="58" spans="1:10">
      <c r="A58" s="21">
        <v>272</v>
      </c>
      <c r="B58" s="29" t="s">
        <v>183</v>
      </c>
      <c r="C58" s="25"/>
      <c r="D58" s="25"/>
      <c r="E58" s="25"/>
      <c r="F58" s="48">
        <v>529</v>
      </c>
      <c r="G58" s="49" t="s">
        <v>184</v>
      </c>
      <c r="H58" s="25"/>
      <c r="I58" s="25"/>
      <c r="J58" s="25"/>
    </row>
    <row r="59" spans="1:10">
      <c r="A59" s="21">
        <v>277</v>
      </c>
      <c r="B59" s="29" t="s">
        <v>185</v>
      </c>
      <c r="C59" s="25"/>
      <c r="D59" s="25"/>
      <c r="E59" s="25"/>
      <c r="F59" s="13">
        <v>54</v>
      </c>
      <c r="G59" s="14" t="s">
        <v>186</v>
      </c>
      <c r="H59" s="26">
        <f>SUM(H60:H64)</f>
        <v>0</v>
      </c>
      <c r="I59" s="26">
        <f>SUM(I60:I64)</f>
        <v>0</v>
      </c>
      <c r="J59" s="26">
        <f>SUM(J60:J64)</f>
        <v>0</v>
      </c>
    </row>
    <row r="60" spans="1:10">
      <c r="A60" s="21">
        <v>278</v>
      </c>
      <c r="B60" s="29" t="s">
        <v>187</v>
      </c>
      <c r="C60" s="25"/>
      <c r="D60" s="25"/>
      <c r="E60" s="25"/>
      <c r="F60" s="48">
        <v>540</v>
      </c>
      <c r="G60" s="49" t="s">
        <v>188</v>
      </c>
      <c r="H60" s="25"/>
      <c r="I60" s="25"/>
      <c r="J60" s="25"/>
    </row>
    <row r="61" spans="1:10">
      <c r="A61" s="21">
        <v>279</v>
      </c>
      <c r="B61" s="29" t="s">
        <v>161</v>
      </c>
      <c r="C61" s="25"/>
      <c r="D61" s="25"/>
      <c r="E61" s="25"/>
      <c r="F61" s="48">
        <v>541</v>
      </c>
      <c r="G61" s="49" t="s">
        <v>189</v>
      </c>
      <c r="H61" s="25"/>
      <c r="I61" s="25"/>
      <c r="J61" s="25"/>
    </row>
    <row r="62" spans="1:10">
      <c r="A62" s="17">
        <v>28</v>
      </c>
      <c r="B62" s="22" t="s">
        <v>190</v>
      </c>
      <c r="C62" s="26">
        <f>SUM(C64:C65)</f>
        <v>9385.01</v>
      </c>
      <c r="D62" s="26">
        <f>SUM(D64:D65)</f>
        <v>5730.91</v>
      </c>
      <c r="E62" s="26">
        <f>SUM(E64:E65)</f>
        <v>5884.33</v>
      </c>
      <c r="F62" s="48">
        <v>542</v>
      </c>
      <c r="G62" s="49" t="s">
        <v>191</v>
      </c>
      <c r="H62" s="25"/>
      <c r="I62" s="25"/>
      <c r="J62" s="25"/>
    </row>
    <row r="63" spans="1:10">
      <c r="A63" s="21"/>
      <c r="B63" s="22" t="s">
        <v>192</v>
      </c>
      <c r="C63" s="26"/>
      <c r="D63" s="26"/>
      <c r="E63" s="26"/>
      <c r="F63" s="48">
        <v>548</v>
      </c>
      <c r="G63" s="49" t="s">
        <v>193</v>
      </c>
      <c r="H63" s="25"/>
      <c r="I63" s="25"/>
      <c r="J63" s="25"/>
    </row>
    <row r="64" spans="1:10">
      <c r="A64" s="21">
        <v>280</v>
      </c>
      <c r="B64" s="29" t="s">
        <v>194</v>
      </c>
      <c r="C64" s="25">
        <v>9385.01</v>
      </c>
      <c r="D64" s="25">
        <v>5730.91</v>
      </c>
      <c r="E64" s="25">
        <v>5884.33</v>
      </c>
      <c r="F64" s="48">
        <v>549</v>
      </c>
      <c r="G64" s="49" t="s">
        <v>195</v>
      </c>
      <c r="H64" s="25"/>
      <c r="I64" s="25"/>
      <c r="J64" s="25"/>
    </row>
    <row r="65" spans="1:10">
      <c r="A65" s="21">
        <v>281</v>
      </c>
      <c r="B65" s="29" t="s">
        <v>95</v>
      </c>
      <c r="C65" s="25"/>
      <c r="D65" s="25"/>
      <c r="E65" s="25"/>
      <c r="F65" s="13">
        <v>57</v>
      </c>
      <c r="G65" s="19" t="s">
        <v>196</v>
      </c>
      <c r="H65" s="26">
        <f>+H66</f>
        <v>934290.57</v>
      </c>
      <c r="I65" s="26">
        <f>+I66</f>
        <v>1421514.91</v>
      </c>
      <c r="J65" s="26">
        <f>+J66</f>
        <v>1749412.85</v>
      </c>
    </row>
    <row r="66" spans="1:10">
      <c r="A66" s="17">
        <v>29</v>
      </c>
      <c r="B66" s="22" t="s">
        <v>197</v>
      </c>
      <c r="C66" s="26">
        <f>SUM(C67,C68,C69,C70,C71,C72,-C73,-C74)</f>
        <v>0</v>
      </c>
      <c r="D66" s="26">
        <f>SUM(D67,D68,D69,D70,D71,D72,-D73,-D74)</f>
        <v>0</v>
      </c>
      <c r="E66" s="26">
        <f>SUM(E67,E68,E69,E70,E71,E72,-E73,-E74)</f>
        <v>0</v>
      </c>
      <c r="F66" s="48">
        <v>570</v>
      </c>
      <c r="G66" s="50" t="s">
        <v>198</v>
      </c>
      <c r="H66" s="25">
        <v>934290.57</v>
      </c>
      <c r="I66" s="25">
        <v>1421514.91</v>
      </c>
      <c r="J66" s="25">
        <v>1749412.85</v>
      </c>
    </row>
    <row r="67" spans="1:10">
      <c r="A67" s="21">
        <v>291</v>
      </c>
      <c r="B67" s="29" t="s">
        <v>199</v>
      </c>
      <c r="C67" s="25"/>
      <c r="D67" s="25"/>
      <c r="E67" s="25"/>
      <c r="F67" s="13">
        <v>58</v>
      </c>
      <c r="G67" s="19" t="s">
        <v>200</v>
      </c>
      <c r="H67" s="26">
        <f>+H68</f>
        <v>-122437.54</v>
      </c>
      <c r="I67" s="26">
        <f>+I68</f>
        <v>-122437.54</v>
      </c>
      <c r="J67" s="26">
        <f>+J68</f>
        <v>-122437.54</v>
      </c>
    </row>
    <row r="68" spans="1:10">
      <c r="A68" s="21">
        <v>292</v>
      </c>
      <c r="B68" s="29" t="s">
        <v>103</v>
      </c>
      <c r="C68" s="25"/>
      <c r="D68" s="25"/>
      <c r="E68" s="25"/>
      <c r="F68" s="48">
        <v>580</v>
      </c>
      <c r="G68" s="50" t="s">
        <v>201</v>
      </c>
      <c r="H68" s="25">
        <v>-122437.54</v>
      </c>
      <c r="I68" s="25">
        <v>-122437.54</v>
      </c>
      <c r="J68" s="25">
        <v>-122437.54</v>
      </c>
    </row>
    <row r="69" spans="1:10">
      <c r="A69" s="21">
        <v>293</v>
      </c>
      <c r="B69" s="29" t="s">
        <v>202</v>
      </c>
      <c r="C69" s="25"/>
      <c r="D69" s="25"/>
      <c r="E69" s="25"/>
      <c r="F69" s="13">
        <v>59</v>
      </c>
      <c r="G69" s="19" t="s">
        <v>203</v>
      </c>
      <c r="H69" s="26">
        <f>SUM(H70,-H71)</f>
        <v>339478.07</v>
      </c>
      <c r="I69" s="26">
        <f>SUM(I70,-I71)</f>
        <v>327897.94</v>
      </c>
      <c r="J69" s="26">
        <f>SUM(J70,-J71)</f>
        <v>702339.16000000038</v>
      </c>
    </row>
    <row r="70" spans="1:10">
      <c r="A70" s="21">
        <v>294</v>
      </c>
      <c r="B70" s="29" t="s">
        <v>204</v>
      </c>
      <c r="C70" s="25"/>
      <c r="D70" s="25"/>
      <c r="E70" s="25"/>
      <c r="F70" s="48">
        <v>590</v>
      </c>
      <c r="G70" s="50" t="s">
        <v>205</v>
      </c>
      <c r="H70" s="25">
        <v>339478.07</v>
      </c>
      <c r="I70" s="25">
        <v>327897.94</v>
      </c>
      <c r="J70" s="25">
        <f>+'[1]DETAY GELİR'!H27</f>
        <v>702339.16000000038</v>
      </c>
    </row>
    <row r="71" spans="1:10">
      <c r="A71" s="21">
        <v>295</v>
      </c>
      <c r="B71" s="29" t="s">
        <v>206</v>
      </c>
      <c r="C71" s="25"/>
      <c r="D71" s="25"/>
      <c r="E71" s="25"/>
      <c r="F71" s="48">
        <v>591</v>
      </c>
      <c r="G71" s="50" t="s">
        <v>207</v>
      </c>
      <c r="H71" s="25"/>
      <c r="I71" s="25"/>
      <c r="J71" s="25"/>
    </row>
    <row r="72" spans="1:10">
      <c r="A72" s="21">
        <v>297</v>
      </c>
      <c r="B72" s="29" t="s">
        <v>208</v>
      </c>
      <c r="C72" s="25"/>
      <c r="D72" s="25"/>
      <c r="E72" s="25"/>
      <c r="F72" s="48"/>
      <c r="G72" s="49"/>
      <c r="H72" s="25"/>
      <c r="I72" s="25"/>
      <c r="J72" s="25"/>
    </row>
    <row r="73" spans="1:10">
      <c r="A73" s="21">
        <v>298</v>
      </c>
      <c r="B73" s="29" t="s">
        <v>79</v>
      </c>
      <c r="C73" s="25"/>
      <c r="D73" s="25"/>
      <c r="E73" s="25"/>
      <c r="F73" s="48"/>
      <c r="G73" s="49"/>
      <c r="H73" s="25"/>
      <c r="I73" s="25"/>
      <c r="J73" s="25"/>
    </row>
    <row r="74" spans="1:10">
      <c r="A74" s="33">
        <v>299</v>
      </c>
      <c r="B74" s="51" t="s">
        <v>157</v>
      </c>
      <c r="C74" s="52"/>
      <c r="D74" s="52"/>
      <c r="E74" s="52"/>
      <c r="F74" s="53"/>
      <c r="G74" s="54"/>
      <c r="H74" s="35"/>
      <c r="I74" s="35"/>
      <c r="J74" s="35"/>
    </row>
    <row r="75" spans="1:10">
      <c r="A75" s="38"/>
      <c r="B75" s="27"/>
      <c r="C75" s="43"/>
      <c r="D75" s="43"/>
      <c r="E75" s="5"/>
      <c r="F75" s="55"/>
      <c r="G75" s="50"/>
      <c r="H75" s="56"/>
      <c r="I75" s="57"/>
      <c r="J75" s="57"/>
    </row>
    <row r="76" spans="1:10">
      <c r="A76" s="38"/>
      <c r="B76" s="19" t="s">
        <v>209</v>
      </c>
      <c r="C76" s="58">
        <f>C6</f>
        <v>222306.84</v>
      </c>
      <c r="D76" s="58">
        <f>D6</f>
        <v>255310.51</v>
      </c>
      <c r="E76" s="59">
        <f>E6</f>
        <v>279119.67</v>
      </c>
      <c r="F76" s="60"/>
      <c r="G76" s="19" t="s">
        <v>210</v>
      </c>
      <c r="H76" s="58">
        <f>H46</f>
        <v>1151331.0999999999</v>
      </c>
      <c r="I76" s="58">
        <f>I46</f>
        <v>1626975.3099999998</v>
      </c>
      <c r="J76" s="58">
        <f>J46</f>
        <v>2329314.4700000007</v>
      </c>
    </row>
    <row r="77" spans="1:10">
      <c r="A77" s="38"/>
      <c r="B77" s="22"/>
      <c r="C77" s="61"/>
      <c r="D77" s="61"/>
      <c r="E77" s="61"/>
      <c r="F77" s="60"/>
      <c r="G77" s="19"/>
      <c r="H77" s="61"/>
      <c r="I77" s="62"/>
      <c r="J77" s="62"/>
    </row>
    <row r="78" spans="1:10">
      <c r="A78" s="38"/>
      <c r="B78" s="63" t="s">
        <v>211</v>
      </c>
      <c r="C78" s="67">
        <f>+C76+'[1]BİLANÇO 1'!C66</f>
        <v>1325434.5400000003</v>
      </c>
      <c r="D78" s="67">
        <f>+D76+'[1]BİLANÇO 1'!D66</f>
        <v>1778315.94</v>
      </c>
      <c r="E78" s="67">
        <f>+E76+'[1]BİLANÇO 1'!E66</f>
        <v>2548508.39</v>
      </c>
      <c r="F78" s="60"/>
      <c r="G78" s="64" t="s">
        <v>212</v>
      </c>
      <c r="H78" s="59">
        <f>+H46+H6+'[1]BİLANÇO 1'!H66</f>
        <v>1325434.5399999998</v>
      </c>
      <c r="I78" s="59">
        <f>+I46+I6+'[1]BİLANÇO 1'!I66</f>
        <v>1778315.94</v>
      </c>
      <c r="J78" s="59">
        <f>+J46+J6+'[1]BİLANÇO 1'!J66</f>
        <v>2548508.3900000006</v>
      </c>
    </row>
    <row r="79" spans="1:10">
      <c r="A79" s="41"/>
      <c r="B79" s="42"/>
      <c r="C79" s="65"/>
      <c r="D79" s="65"/>
      <c r="E79" s="65"/>
      <c r="F79" s="44"/>
      <c r="G79" s="42"/>
      <c r="H79" s="65"/>
      <c r="I79" s="66"/>
      <c r="J79" s="66"/>
    </row>
    <row r="81" spans="10:10">
      <c r="J81" s="45"/>
    </row>
  </sheetData>
  <mergeCells count="2">
    <mergeCell ref="B2:I2"/>
    <mergeCell ref="B3:I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E17764AFAEBFD41866BC15635E45E12" ma:contentTypeVersion="12" ma:contentTypeDescription="Yeni belge oluşturun." ma:contentTypeScope="" ma:versionID="eb02c8aa05415283782cc41d7eaf7a82">
  <xsd:schema xmlns:xsd="http://www.w3.org/2001/XMLSchema" xmlns:xs="http://www.w3.org/2001/XMLSchema" xmlns:p="http://schemas.microsoft.com/office/2006/metadata/properties" xmlns:ns2="1c03c9f6-c953-406c-a909-d24860a716bb" targetNamespace="http://schemas.microsoft.com/office/2006/metadata/properties" ma:root="true" ma:fieldsID="24d952e1e860148479fc571765343f52" ns2:_="">
    <xsd:import namespace="1c03c9f6-c953-406c-a909-d24860a716bb"/>
    <xsd:element name="properties">
      <xsd:complexType>
        <xsd:sequence>
          <xsd:element name="documentManagement">
            <xsd:complexType>
              <xsd:all>
                <xsd:element ref="ns2:Yay_x0131_nlama_x0020_Tarihi"/>
                <xsd:element ref="ns2:D_x00f6_k_x00fc_man" minOccurs="0"/>
                <xsd:element ref="ns2:DokumanYili"/>
                <xsd:element ref="ns2:Federasy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3c9f6-c953-406c-a909-d24860a716bb" elementFormDefault="qualified">
    <xsd:import namespace="http://schemas.microsoft.com/office/2006/documentManagement/types"/>
    <xsd:import namespace="http://schemas.microsoft.com/office/infopath/2007/PartnerControls"/>
    <xsd:element name="Yay_x0131_nlama_x0020_Tarihi" ma:index="2" ma:displayName="Yayınlama Tarihi" ma:description="Belgenin yayınlandığı tarih bilgisini giriniz. ÖRN:18.02.2008" ma:internalName="Yay_x0131_nlama_x0020_Tarihi" ma:readOnly="false">
      <xsd:simpleType>
        <xsd:restriction base="dms:Text">
          <xsd:maxLength value="255"/>
        </xsd:restriction>
      </xsd:simpleType>
    </xsd:element>
    <xsd:element name="D_x00f6_k_x00fc_man" ma:index="9" nillable="true" ma:displayName="Döküman Numarasi" ma:internalName="D_x00f6_k_x00fc_man">
      <xsd:simpleType>
        <xsd:restriction base="dms:Text">
          <xsd:maxLength value="255"/>
        </xsd:restriction>
      </xsd:simpleType>
    </xsd:element>
    <xsd:element name="DokumanYili" ma:index="10" ma:displayName="DokumanYili" ma:format="Dropdown" ma:internalName="DokumanYili" ma:readOnly="false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Federasyon" ma:index="11" ma:displayName="Federasyon" ma:description="LÜTFEN DİKKAT!!!! &#10;*Eklediğiniz belge isimlerinde nokta kullanmayınız.Aksi takdirde belgeniz görüntülenemez.(En üstte yer alan Ad bölümünde nokta kullanmayınız.)&#10;*EKLEDİĞİNİZ BELGELER SPOR FAALİYETLERİ DAİRE BAŞKANLIĞININ ONAYINDAN SONRA SİTEDE İLGİLİ SAYFADA GÖRÜNTÜLENECEKTİR." ma:list="{fa20a76c-11de-4f1f-a000-d6c24522fe41}" ma:internalName="Federasy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İçerik Türü"/>
        <xsd:element ref="dc:title" maxOccurs="1" ma:index="1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ay_x0131_nlama_x0020_Tarihi xmlns="1c03c9f6-c953-406c-a909-d24860a716bb">04.10.2012</Yay_x0131_nlama_x0020_Tarihi>
    <DokumanYili xmlns="1c03c9f6-c953-406c-a909-d24860a716bb">2012</DokumanYili>
    <Federasyon xmlns="1c03c9f6-c953-406c-a909-d24860a716bb">51</Federasyon>
    <D_x00f6_k_x00fc_man xmlns="1c03c9f6-c953-406c-a909-d24860a716bb" xsi:nil="true"/>
  </documentManagement>
</p:properties>
</file>

<file path=customXml/itemProps1.xml><?xml version="1.0" encoding="utf-8"?>
<ds:datastoreItem xmlns:ds="http://schemas.openxmlformats.org/officeDocument/2006/customXml" ds:itemID="{17DE364E-14A8-49B1-9F8B-2152380B9A72}"/>
</file>

<file path=customXml/itemProps2.xml><?xml version="1.0" encoding="utf-8"?>
<ds:datastoreItem xmlns:ds="http://schemas.openxmlformats.org/officeDocument/2006/customXml" ds:itemID="{D28376C3-1889-4ACA-856B-3B5340BD0690}"/>
</file>

<file path=customXml/itemProps3.xml><?xml version="1.0" encoding="utf-8"?>
<ds:datastoreItem xmlns:ds="http://schemas.openxmlformats.org/officeDocument/2006/customXml" ds:itemID="{5E00FA1C-EAAF-4D1D-BA76-CE5EE842BB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BİLANÇO 1</vt:lpstr>
      <vt:lpstr>BİLANÇO 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2010-2011-31.08.2012 AYRINTILI BİLANÇOLAR</dc:title>
  <dc:creator>Exper</dc:creator>
  <cp:lastModifiedBy>sualtı2</cp:lastModifiedBy>
  <cp:lastPrinted>2012-10-04T09:27:32Z</cp:lastPrinted>
  <dcterms:created xsi:type="dcterms:W3CDTF">2012-10-04T08:19:55Z</dcterms:created>
  <dcterms:modified xsi:type="dcterms:W3CDTF">2012-10-04T12:12:53Z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0x010100FE17764AFAEBFD41866BC15635E45E12</vt:lpwstr>
  </property>
</Properties>
</file>